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DGET &amp; PLANNING 2\Desktop\2022 PROPOSED BUDGET HOA\"/>
    </mc:Choice>
  </mc:AlternateContent>
  <bookViews>
    <workbookView xWindow="195" yWindow="15" windowWidth="9420" windowHeight="6300" firstSheet="1" activeTab="1"/>
  </bookViews>
  <sheets>
    <sheet name="IPSACAPITAL" sheetId="7" r:id="rId1"/>
    <sheet name="2022 CAP" sheetId="5" r:id="rId2"/>
    <sheet name="Sheet1" sheetId="15" r:id="rId3"/>
    <sheet name="SECTOR" sheetId="13" r:id="rId4"/>
    <sheet name="SUMMARY" sheetId="8" r:id="rId5"/>
    <sheet name="MDAs" sheetId="14" r:id="rId6"/>
    <sheet name="REVENUE" sheetId="10" r:id="rId7"/>
    <sheet name="RECURRENT" sheetId="11" r:id="rId8"/>
    <sheet name="CAPITAL" sheetId="12" r:id="rId9"/>
    <sheet name="Sheet2" sheetId="16" r:id="rId10"/>
    <sheet name="Sheet4" sheetId="19" r:id="rId11"/>
    <sheet name="Sheet3" sheetId="17" r:id="rId12"/>
    <sheet name="AMMENDED REVENUE" sheetId="18" r:id="rId13"/>
  </sheets>
  <definedNames>
    <definedName name="_xlnm._FilterDatabase" localSheetId="1" hidden="1">'2022 CAP'!$C$9:$C$930</definedName>
    <definedName name="_xlnm.Print_Area" localSheetId="1">'2022 CAP'!$A$1:$T$990</definedName>
  </definedNames>
  <calcPr calcId="152511"/>
</workbook>
</file>

<file path=xl/calcChain.xml><?xml version="1.0" encoding="utf-8"?>
<calcChain xmlns="http://schemas.openxmlformats.org/spreadsheetml/2006/main">
  <c r="G32" i="19" l="1"/>
  <c r="D25" i="8" l="1"/>
  <c r="E25" i="19"/>
  <c r="B130" i="19"/>
  <c r="B133" i="19" s="1"/>
  <c r="B24" i="19"/>
  <c r="L956" i="5" l="1"/>
  <c r="L707" i="5" l="1"/>
  <c r="L943" i="5" l="1"/>
  <c r="L664" i="5"/>
  <c r="L161" i="5"/>
  <c r="L944" i="5" l="1"/>
  <c r="G9" i="18"/>
  <c r="G8" i="18"/>
  <c r="H19" i="18"/>
  <c r="I13" i="18"/>
  <c r="J19" i="18" l="1"/>
  <c r="I22" i="18" s="1"/>
  <c r="I19" i="18"/>
  <c r="D30" i="18"/>
  <c r="C27" i="18"/>
  <c r="E27" i="18"/>
  <c r="C23" i="8"/>
  <c r="C26" i="8" s="1"/>
  <c r="D20" i="18"/>
  <c r="E20" i="18"/>
  <c r="I24" i="18" s="1"/>
  <c r="I27" i="18" s="1"/>
  <c r="F20" i="18"/>
  <c r="C20" i="18"/>
  <c r="H13" i="18" l="1"/>
  <c r="H9" i="18" s="1"/>
  <c r="F24" i="18"/>
  <c r="Q944" i="5" l="1"/>
  <c r="J161" i="5" l="1"/>
  <c r="B7" i="8" s="1"/>
  <c r="J664" i="5"/>
  <c r="B9" i="8" s="1"/>
  <c r="J707" i="5"/>
  <c r="B11" i="8" s="1"/>
  <c r="J943" i="5"/>
  <c r="B13" i="8" s="1"/>
  <c r="J944" i="5" l="1"/>
  <c r="D13" i="8" l="1"/>
  <c r="D7" i="8" l="1"/>
  <c r="D9" i="8"/>
  <c r="D11" i="8"/>
  <c r="K707" i="5"/>
  <c r="C11" i="8" l="1"/>
  <c r="K943" i="5"/>
  <c r="K664" i="5"/>
  <c r="C9" i="8" l="1"/>
  <c r="C13" i="8"/>
  <c r="K161" i="5"/>
  <c r="K944" i="5" l="1"/>
  <c r="C7" i="8"/>
  <c r="I5" i="7"/>
  <c r="G20" i="7" l="1"/>
  <c r="D24" i="15" l="1"/>
  <c r="D26" i="15" s="1"/>
  <c r="M26" i="15" s="1"/>
  <c r="C26" i="15"/>
  <c r="E26" i="15"/>
  <c r="F26" i="15"/>
  <c r="G26" i="15"/>
  <c r="H26" i="15"/>
  <c r="I26" i="15"/>
  <c r="J26" i="15"/>
  <c r="K26" i="15"/>
  <c r="L26" i="15"/>
  <c r="B26" i="15"/>
  <c r="A24" i="15"/>
  <c r="B24" i="15"/>
  <c r="C24" i="15"/>
  <c r="E24" i="15"/>
  <c r="F24" i="15"/>
  <c r="G24" i="15"/>
  <c r="H24" i="15"/>
  <c r="I24" i="15"/>
  <c r="J24" i="15"/>
  <c r="K24" i="15"/>
  <c r="L24" i="15"/>
  <c r="M950" i="5" l="1"/>
  <c r="J951" i="5" s="1"/>
  <c r="E121" i="7" l="1"/>
  <c r="F101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E118" i="7"/>
  <c r="E119" i="7"/>
  <c r="E120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12" i="7"/>
  <c r="E113" i="7"/>
  <c r="E114" i="7"/>
  <c r="E115" i="7"/>
  <c r="E116" i="7"/>
  <c r="E117" i="7"/>
  <c r="F112" i="7"/>
  <c r="F113" i="7"/>
  <c r="F114" i="7"/>
  <c r="F115" i="7"/>
  <c r="F116" i="7"/>
  <c r="E111" i="7"/>
  <c r="F111" i="7"/>
  <c r="F105" i="7"/>
  <c r="F106" i="7"/>
  <c r="F107" i="7"/>
  <c r="F108" i="7"/>
  <c r="E105" i="7"/>
  <c r="E106" i="7"/>
  <c r="E107" i="7"/>
  <c r="E108" i="7"/>
  <c r="F104" i="7"/>
  <c r="E104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78" i="7"/>
  <c r="F78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F49" i="7"/>
  <c r="E50" i="7"/>
  <c r="E49" i="7"/>
  <c r="E46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7" i="7"/>
  <c r="E8" i="7"/>
  <c r="E9" i="7"/>
  <c r="E6" i="7"/>
  <c r="E110" i="7" l="1"/>
  <c r="F110" i="7"/>
  <c r="F103" i="7"/>
  <c r="E103" i="7"/>
  <c r="E77" i="7"/>
  <c r="E48" i="7"/>
  <c r="E5" i="7"/>
  <c r="E4" i="7" l="1"/>
  <c r="D10" i="16"/>
  <c r="C10" i="16"/>
  <c r="B10" i="16"/>
  <c r="E46" i="14" l="1"/>
  <c r="E45" i="14"/>
  <c r="E44" i="14"/>
  <c r="E43" i="14"/>
  <c r="E41" i="14"/>
  <c r="E42" i="14"/>
  <c r="E40" i="14"/>
  <c r="B61" i="14"/>
  <c r="C63" i="14" s="1"/>
  <c r="C61" i="14"/>
  <c r="D61" i="14" l="1"/>
  <c r="E61" i="14" s="1"/>
  <c r="D63" i="14" s="1"/>
  <c r="F41" i="7" l="1"/>
  <c r="G47" i="7" l="1"/>
  <c r="G49" i="7" l="1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4" i="7"/>
  <c r="G105" i="7"/>
  <c r="G106" i="7"/>
  <c r="G107" i="7"/>
  <c r="G108" i="7"/>
  <c r="G109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2" i="7"/>
  <c r="F43" i="7"/>
  <c r="F44" i="7"/>
  <c r="F45" i="7"/>
  <c r="F4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26" i="7"/>
  <c r="F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1" i="7"/>
  <c r="G22" i="7"/>
  <c r="G23" i="7"/>
  <c r="G24" i="7"/>
  <c r="G25" i="7"/>
  <c r="G6" i="7"/>
  <c r="G77" i="7" l="1"/>
  <c r="G103" i="7"/>
  <c r="G48" i="7"/>
  <c r="G110" i="7"/>
  <c r="F77" i="7" l="1"/>
  <c r="F48" i="7" s="1"/>
  <c r="C53" i="15" l="1"/>
  <c r="G6" i="8" l="1"/>
  <c r="H46" i="10" l="1"/>
  <c r="G34" i="10" l="1"/>
  <c r="H34" i="10" s="1"/>
  <c r="H31" i="10" l="1"/>
  <c r="H32" i="10"/>
  <c r="H48" i="10" l="1"/>
  <c r="F61" i="13"/>
  <c r="D128" i="13" l="1"/>
  <c r="C128" i="13"/>
  <c r="C92" i="13"/>
  <c r="C77" i="13"/>
  <c r="D77" i="13"/>
  <c r="C25" i="13"/>
  <c r="D25" i="13"/>
  <c r="G12" i="8" l="1"/>
  <c r="G24" i="8"/>
  <c r="E37" i="10" l="1"/>
  <c r="D37" i="10"/>
  <c r="C37" i="10"/>
  <c r="E24" i="10"/>
  <c r="D24" i="10"/>
  <c r="C24" i="10"/>
  <c r="C39" i="10" s="1"/>
  <c r="C45" i="10" s="1"/>
  <c r="C49" i="10" s="1"/>
  <c r="C51" i="10" l="1"/>
  <c r="E39" i="10"/>
  <c r="E45" i="10" s="1"/>
  <c r="E49" i="10" s="1"/>
  <c r="E51" i="10" s="1"/>
  <c r="G10" i="10" s="1"/>
  <c r="B15" i="8"/>
  <c r="G60" i="10" l="1"/>
  <c r="G57" i="10" s="1"/>
  <c r="D15" i="8" l="1"/>
  <c r="D20" i="8" l="1"/>
  <c r="G22" i="8"/>
  <c r="C15" i="8"/>
  <c r="G18" i="8"/>
  <c r="F5" i="7" l="1"/>
  <c r="F4" i="7" s="1"/>
  <c r="I134" i="7" l="1"/>
  <c r="G5" i="7"/>
  <c r="G4" i="7" s="1"/>
  <c r="I120" i="7" l="1"/>
</calcChain>
</file>

<file path=xl/comments1.xml><?xml version="1.0" encoding="utf-8"?>
<comments xmlns="http://schemas.openxmlformats.org/spreadsheetml/2006/main">
  <authors>
    <author>PRS WORKS</author>
  </authors>
  <commentList>
    <comment ref="M359" authorId="0" shapeId="0">
      <text>
        <r>
          <rPr>
            <b/>
            <sz val="9"/>
            <color indexed="81"/>
            <rFont val="Tahoma"/>
            <family val="2"/>
          </rPr>
          <t>PRS WORKS: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<sst xmlns="http://schemas.openxmlformats.org/spreadsheetml/2006/main" count="3257" uniqueCount="1605">
  <si>
    <t>Control Programme.</t>
  </si>
  <si>
    <t>Office Furniture</t>
  </si>
  <si>
    <t xml:space="preserve">Niger State Primary Health  </t>
  </si>
  <si>
    <t>Care Development Agency</t>
  </si>
  <si>
    <t>(NSPHDA)</t>
  </si>
  <si>
    <t>Social Security Scheme</t>
  </si>
  <si>
    <t>467/003</t>
  </si>
  <si>
    <t>467/004</t>
  </si>
  <si>
    <t>467/005</t>
  </si>
  <si>
    <t>Government House</t>
  </si>
  <si>
    <t>467/006</t>
  </si>
  <si>
    <t>467/007</t>
  </si>
  <si>
    <t>467/008</t>
  </si>
  <si>
    <t>(Min. of Justice)</t>
  </si>
  <si>
    <t>467/010</t>
  </si>
  <si>
    <t>467/013</t>
  </si>
  <si>
    <t>Disaster Relief</t>
  </si>
  <si>
    <t>466/006</t>
  </si>
  <si>
    <t>Street Lights</t>
  </si>
  <si>
    <t>467/061</t>
  </si>
  <si>
    <t>467/062</t>
  </si>
  <si>
    <t>467/015</t>
  </si>
  <si>
    <t>467/016</t>
  </si>
  <si>
    <t>Emirs Palaces.</t>
  </si>
  <si>
    <t>467/019</t>
  </si>
  <si>
    <t>Socio-Economic Research</t>
  </si>
  <si>
    <t>467/020</t>
  </si>
  <si>
    <t>467/021</t>
  </si>
  <si>
    <t>467/022</t>
  </si>
  <si>
    <t>467/054</t>
  </si>
  <si>
    <t>467/055</t>
  </si>
  <si>
    <t>467/058</t>
  </si>
  <si>
    <t>Land acquisition.</t>
  </si>
  <si>
    <t>467/018</t>
  </si>
  <si>
    <t>467/025</t>
  </si>
  <si>
    <t>State Television</t>
  </si>
  <si>
    <t>458/018</t>
  </si>
  <si>
    <t>Technical Colleges</t>
  </si>
  <si>
    <t>Minna.</t>
  </si>
  <si>
    <t>Poverty Eradication</t>
  </si>
  <si>
    <t>467/064</t>
  </si>
  <si>
    <t>467/042</t>
  </si>
  <si>
    <t xml:space="preserve">Government offices and </t>
  </si>
  <si>
    <t>institutions.</t>
  </si>
  <si>
    <t xml:space="preserve">Sharia Court of Appeal </t>
  </si>
  <si>
    <t xml:space="preserve">High Court of Justice </t>
  </si>
  <si>
    <t>Zungeru.</t>
  </si>
  <si>
    <t>462/006</t>
  </si>
  <si>
    <t>462/008</t>
  </si>
  <si>
    <t>462/009</t>
  </si>
  <si>
    <t>462/011</t>
  </si>
  <si>
    <t>462/012</t>
  </si>
  <si>
    <t>462/013</t>
  </si>
  <si>
    <t>462/002</t>
  </si>
  <si>
    <t>Permanent Secretariat</t>
  </si>
  <si>
    <t>463/002</t>
  </si>
  <si>
    <t>463/004</t>
  </si>
  <si>
    <t>463/006</t>
  </si>
  <si>
    <t>463/012</t>
  </si>
  <si>
    <t>463/014</t>
  </si>
  <si>
    <t>463/016</t>
  </si>
  <si>
    <t>Amusement Park</t>
  </si>
  <si>
    <t>464/012</t>
  </si>
  <si>
    <t>465/001</t>
  </si>
  <si>
    <t>Development of Layout.</t>
  </si>
  <si>
    <t>465/004</t>
  </si>
  <si>
    <t>Trade Fairs</t>
  </si>
  <si>
    <t>Buffer Stock Programme.</t>
  </si>
  <si>
    <t>451/009</t>
  </si>
  <si>
    <t>Library Complex</t>
  </si>
  <si>
    <t>457/010</t>
  </si>
  <si>
    <t>456/001</t>
  </si>
  <si>
    <t>Tourism Development</t>
  </si>
  <si>
    <t>456/004</t>
  </si>
  <si>
    <t>Information Centres</t>
  </si>
  <si>
    <t>465/005</t>
  </si>
  <si>
    <t>Mapping of Towns</t>
  </si>
  <si>
    <t>465/007</t>
  </si>
  <si>
    <t>465/008</t>
  </si>
  <si>
    <t>Survey of Layout</t>
  </si>
  <si>
    <t>466/004</t>
  </si>
  <si>
    <t>466/005</t>
  </si>
  <si>
    <t>467/026</t>
  </si>
  <si>
    <t xml:space="preserve">Purchase of Computers </t>
  </si>
  <si>
    <t>467/027</t>
  </si>
  <si>
    <t>467/029</t>
  </si>
  <si>
    <t>467/031</t>
  </si>
  <si>
    <t>467/033</t>
  </si>
  <si>
    <t>467/034</t>
  </si>
  <si>
    <t>467/038</t>
  </si>
  <si>
    <t>467/039</t>
  </si>
  <si>
    <t>Local Government Audit</t>
  </si>
  <si>
    <t>467/040</t>
  </si>
  <si>
    <t>467/041</t>
  </si>
  <si>
    <t>467/043</t>
  </si>
  <si>
    <t>467/049</t>
  </si>
  <si>
    <t>467/050</t>
  </si>
  <si>
    <t xml:space="preserve">State Independent Electoral </t>
  </si>
  <si>
    <t>Commission (S.I.E.C.)</t>
  </si>
  <si>
    <t>467/053</t>
  </si>
  <si>
    <t>459/008</t>
  </si>
  <si>
    <t>459/006.</t>
  </si>
  <si>
    <t>459/004</t>
  </si>
  <si>
    <t>459/003</t>
  </si>
  <si>
    <t>459/002</t>
  </si>
  <si>
    <t>Rural Hospital Projects</t>
  </si>
  <si>
    <t>459/001</t>
  </si>
  <si>
    <t>458/027</t>
  </si>
  <si>
    <t>Primary Education</t>
  </si>
  <si>
    <t>458/016</t>
  </si>
  <si>
    <t>458/015</t>
  </si>
  <si>
    <t>458/010</t>
  </si>
  <si>
    <t>458/008</t>
  </si>
  <si>
    <t>458/004</t>
  </si>
  <si>
    <t>Education</t>
  </si>
  <si>
    <t>454/003</t>
  </si>
  <si>
    <t>456/006</t>
  </si>
  <si>
    <t>PROJECT TITLE</t>
  </si>
  <si>
    <t>450/001</t>
  </si>
  <si>
    <t>450/002</t>
  </si>
  <si>
    <t>Agrochemicals</t>
  </si>
  <si>
    <t>450/004</t>
  </si>
  <si>
    <t>450/005</t>
  </si>
  <si>
    <t xml:space="preserve">ECOWAS Fund loan on </t>
  </si>
  <si>
    <t>Agency.</t>
  </si>
  <si>
    <t xml:space="preserve">SME and Micro Finance </t>
  </si>
  <si>
    <t>Programme.</t>
  </si>
  <si>
    <t>Development of Post</t>
  </si>
  <si>
    <t>Primary Schools.</t>
  </si>
  <si>
    <t>Science Equipment for</t>
  </si>
  <si>
    <t>Education.</t>
  </si>
  <si>
    <t xml:space="preserve">Women and Children </t>
  </si>
  <si>
    <t>Hospitals.</t>
  </si>
  <si>
    <t xml:space="preserve">Renovation of General </t>
  </si>
  <si>
    <t xml:space="preserve">Tuberculosis and Leprosy </t>
  </si>
  <si>
    <t xml:space="preserve">Niger State Printing and </t>
  </si>
  <si>
    <t>Complex.</t>
  </si>
  <si>
    <t xml:space="preserve">Youth Development </t>
  </si>
  <si>
    <t xml:space="preserve">School of Nursing Bida </t>
  </si>
  <si>
    <t xml:space="preserve">Erosion &amp; Flood Control </t>
  </si>
  <si>
    <t>(NISEPA)</t>
  </si>
  <si>
    <t xml:space="preserve">Protection Agency </t>
  </si>
  <si>
    <t xml:space="preserve">Niger State Environmental </t>
  </si>
  <si>
    <t>Community Social Dev.</t>
  </si>
  <si>
    <t>Project (CSDP)</t>
  </si>
  <si>
    <t xml:space="preserve">Emergency Preparedness </t>
  </si>
  <si>
    <t xml:space="preserve">and Response (EPR) </t>
  </si>
  <si>
    <t xml:space="preserve">Survey and Mapping </t>
  </si>
  <si>
    <t>Public Buildings</t>
  </si>
  <si>
    <t>467/028</t>
  </si>
  <si>
    <t>Development Plans</t>
  </si>
  <si>
    <t>452/005</t>
  </si>
  <si>
    <t>Game Reserve Development</t>
  </si>
  <si>
    <t xml:space="preserve">Statistical Master Plan. </t>
  </si>
  <si>
    <t>467/056</t>
  </si>
  <si>
    <t>Law Reform Commission</t>
  </si>
  <si>
    <t>Public Debt Charges</t>
  </si>
  <si>
    <t>458/009</t>
  </si>
  <si>
    <t>JEFLA (CAILS)</t>
  </si>
  <si>
    <t>458/013</t>
  </si>
  <si>
    <t>Niger State Polytechnic,</t>
  </si>
  <si>
    <t>Crop  Production Programme.</t>
  </si>
  <si>
    <t>Estate, Parks &amp; Cluster.</t>
  </si>
  <si>
    <t>454/006</t>
  </si>
  <si>
    <t>Minna Airport City Project.</t>
  </si>
  <si>
    <t>Bi-water Scheme</t>
  </si>
  <si>
    <t>Drilling Rigs &amp; Equipment</t>
  </si>
  <si>
    <t>462/014</t>
  </si>
  <si>
    <t>465/013</t>
  </si>
  <si>
    <t>453/007</t>
  </si>
  <si>
    <t>461/006</t>
  </si>
  <si>
    <t>465/009</t>
  </si>
  <si>
    <t>Boundary Matters</t>
  </si>
  <si>
    <t xml:space="preserve">Civil Service Commission </t>
  </si>
  <si>
    <t>450/006</t>
  </si>
  <si>
    <t>450/011</t>
  </si>
  <si>
    <t>450/012</t>
  </si>
  <si>
    <t>450/013</t>
  </si>
  <si>
    <t>450/014</t>
  </si>
  <si>
    <t>450/017</t>
  </si>
  <si>
    <t>450/018</t>
  </si>
  <si>
    <t>450/019</t>
  </si>
  <si>
    <t>450/020</t>
  </si>
  <si>
    <t>451/001</t>
  </si>
  <si>
    <t>451/002</t>
  </si>
  <si>
    <t>451/006</t>
  </si>
  <si>
    <t>451/007</t>
  </si>
  <si>
    <t>Poultry production.</t>
  </si>
  <si>
    <t>453/001</t>
  </si>
  <si>
    <t>453/002</t>
  </si>
  <si>
    <t>453/005</t>
  </si>
  <si>
    <t>453/006</t>
  </si>
  <si>
    <t>454/002</t>
  </si>
  <si>
    <t>454/004</t>
  </si>
  <si>
    <t>Capital Investment</t>
  </si>
  <si>
    <t>454/005</t>
  </si>
  <si>
    <t>455/003</t>
  </si>
  <si>
    <t>456/003</t>
  </si>
  <si>
    <t>457/002</t>
  </si>
  <si>
    <t>457/003</t>
  </si>
  <si>
    <t>457/005</t>
  </si>
  <si>
    <t>457/006</t>
  </si>
  <si>
    <t xml:space="preserve"> </t>
  </si>
  <si>
    <t>Fishing Inputs</t>
  </si>
  <si>
    <t>452/002</t>
  </si>
  <si>
    <t>459/020</t>
  </si>
  <si>
    <t>459/022</t>
  </si>
  <si>
    <t>HIV/AIDS Control Agency</t>
  </si>
  <si>
    <t>460/011</t>
  </si>
  <si>
    <t>456/005</t>
  </si>
  <si>
    <t>456/008</t>
  </si>
  <si>
    <t>460/006</t>
  </si>
  <si>
    <t>460/005</t>
  </si>
  <si>
    <t>460/003</t>
  </si>
  <si>
    <t>Information Equipment</t>
  </si>
  <si>
    <t>460/002</t>
  </si>
  <si>
    <t>460/001</t>
  </si>
  <si>
    <t>Health Insurance Scheme.</t>
  </si>
  <si>
    <t>459/019</t>
  </si>
  <si>
    <t>459/015</t>
  </si>
  <si>
    <t>Hospital equipment</t>
  </si>
  <si>
    <t>459/009</t>
  </si>
  <si>
    <t>461/001</t>
  </si>
  <si>
    <t>Remand Homes</t>
  </si>
  <si>
    <t>461/002</t>
  </si>
  <si>
    <t>461/003</t>
  </si>
  <si>
    <t>Blind Centre</t>
  </si>
  <si>
    <t>461/005</t>
  </si>
  <si>
    <t>Orphanage Home</t>
  </si>
  <si>
    <t>Child Welfare Centre</t>
  </si>
  <si>
    <t>461/007</t>
  </si>
  <si>
    <t>461/008</t>
  </si>
  <si>
    <t>Visual Arts  Development</t>
  </si>
  <si>
    <t>461/009</t>
  </si>
  <si>
    <t>461/010</t>
  </si>
  <si>
    <t>461/013</t>
  </si>
  <si>
    <t>461/015</t>
  </si>
  <si>
    <t>Women in Development</t>
  </si>
  <si>
    <t>Liaison offices</t>
  </si>
  <si>
    <t>Sharia Court Division</t>
  </si>
  <si>
    <t>National Institute for Freshwater</t>
  </si>
  <si>
    <t>456/007</t>
  </si>
  <si>
    <t>Commercial offices.</t>
  </si>
  <si>
    <t>Judicial Service Commission</t>
  </si>
  <si>
    <t>Rural Electrification</t>
  </si>
  <si>
    <t>Review of Master Plans.</t>
  </si>
  <si>
    <t>458/029</t>
  </si>
  <si>
    <t>IBBU, Lapai</t>
  </si>
  <si>
    <t>Electrical space installation at</t>
  </si>
  <si>
    <t>Wuya Fish Farm Project</t>
  </si>
  <si>
    <t xml:space="preserve">Development of Industrial </t>
  </si>
  <si>
    <t>Roads.</t>
  </si>
  <si>
    <t>Rehabilitation of Township</t>
  </si>
  <si>
    <t>459/016</t>
  </si>
  <si>
    <t>IBB Specilized Hospital</t>
  </si>
  <si>
    <t>457/011</t>
  </si>
  <si>
    <t>NIGROMA</t>
  </si>
  <si>
    <t>467/068</t>
  </si>
  <si>
    <t xml:space="preserve">UNDP </t>
  </si>
  <si>
    <t>459/007</t>
  </si>
  <si>
    <t>466/007</t>
  </si>
  <si>
    <t>Mass Housing Estate</t>
  </si>
  <si>
    <t>460/014</t>
  </si>
  <si>
    <t>Calenders and Diaries</t>
  </si>
  <si>
    <t>467/069</t>
  </si>
  <si>
    <t>Rehabilitation of State Roads.</t>
  </si>
  <si>
    <t>456/012</t>
  </si>
  <si>
    <t>462/015</t>
  </si>
  <si>
    <t>Consultancy Services</t>
  </si>
  <si>
    <t>454/007</t>
  </si>
  <si>
    <t xml:space="preserve">Solid Mineral Development </t>
  </si>
  <si>
    <t>463/019</t>
  </si>
  <si>
    <t>465/018</t>
  </si>
  <si>
    <t xml:space="preserve">Radio Studio Complex </t>
  </si>
  <si>
    <t>PROJECT NO</t>
  </si>
  <si>
    <t>DETAILED PROGRAMME TO BE EXECUTED</t>
  </si>
  <si>
    <t>School of Health Technology,</t>
  </si>
  <si>
    <t>Tungan Magajiya.</t>
  </si>
  <si>
    <t>NIGIS Project</t>
  </si>
  <si>
    <t xml:space="preserve">Purchase of Vehicles </t>
  </si>
  <si>
    <t>Local and International Markets</t>
  </si>
  <si>
    <t>Co-operative Development</t>
  </si>
  <si>
    <t>Tractor Hiring Scheme</t>
  </si>
  <si>
    <t xml:space="preserve">Fertilizer procurement </t>
  </si>
  <si>
    <t>450/025</t>
  </si>
  <si>
    <t>Rural Infrastructural Development</t>
  </si>
  <si>
    <t>Public Health Programme</t>
  </si>
  <si>
    <t>Purchase of office equipment</t>
  </si>
  <si>
    <t>Public Procurement Board</t>
  </si>
  <si>
    <t>467/075</t>
  </si>
  <si>
    <t>Policy Advocacy</t>
  </si>
  <si>
    <t>Community Women Dev. Centre</t>
  </si>
  <si>
    <t>(MOLGCA)</t>
  </si>
  <si>
    <t>467/077</t>
  </si>
  <si>
    <t>459/023</t>
  </si>
  <si>
    <t>460/017</t>
  </si>
  <si>
    <t>Book Development Agency</t>
  </si>
  <si>
    <t>458/032</t>
  </si>
  <si>
    <t>Scholarship Board</t>
  </si>
  <si>
    <t>NAMDA</t>
  </si>
  <si>
    <t>Social Welfare Area Office</t>
  </si>
  <si>
    <t>467/081</t>
  </si>
  <si>
    <t>Cost of Fund</t>
  </si>
  <si>
    <t>SECTOR:</t>
  </si>
  <si>
    <t>Health Management Information</t>
  </si>
  <si>
    <t>Sysytem (HMIS)</t>
  </si>
  <si>
    <t>Sports Facilities</t>
  </si>
  <si>
    <t>467/082</t>
  </si>
  <si>
    <t>Cabinet and Security</t>
  </si>
  <si>
    <t>N</t>
  </si>
  <si>
    <t>ESTIMATE</t>
  </si>
  <si>
    <t>SECTOR</t>
  </si>
  <si>
    <t>ADMIN</t>
  </si>
  <si>
    <t>ECONOMIC</t>
  </si>
  <si>
    <t>FUNCTION</t>
  </si>
  <si>
    <t>FUND</t>
  </si>
  <si>
    <t>01</t>
  </si>
  <si>
    <t>03005</t>
  </si>
  <si>
    <t>02</t>
  </si>
  <si>
    <t>05</t>
  </si>
  <si>
    <t xml:space="preserve"> '03005</t>
  </si>
  <si>
    <t xml:space="preserve"> '05</t>
  </si>
  <si>
    <t>03</t>
  </si>
  <si>
    <t>(Bureau of Statistics)</t>
  </si>
  <si>
    <t>464/019</t>
  </si>
  <si>
    <t>Construction of 3 Arms Zone</t>
  </si>
  <si>
    <t>Environmental Management</t>
  </si>
  <si>
    <t>PROGRAMME</t>
  </si>
  <si>
    <t>03006</t>
  </si>
  <si>
    <t>03008</t>
  </si>
  <si>
    <t>GEO.CODE</t>
  </si>
  <si>
    <t xml:space="preserve">Constituency Projects </t>
  </si>
  <si>
    <t xml:space="preserve"> (Legislature)</t>
  </si>
  <si>
    <t>461/019</t>
  </si>
  <si>
    <t>461/020</t>
  </si>
  <si>
    <t>461/021</t>
  </si>
  <si>
    <t>CAPITAL BUDGET</t>
  </si>
  <si>
    <t>Economic Code</t>
  </si>
  <si>
    <t>DESCRIPTION</t>
  </si>
  <si>
    <t>CAPITAL EXPENDITURE GENERAL</t>
  </si>
  <si>
    <t>PURCHASE OF FIXED ASSETS – GENERAL</t>
  </si>
  <si>
    <t>PURCHASE / ACQUISITION OF LAND</t>
  </si>
  <si>
    <t>PURCHASE OF OFFICE BUILDINGS</t>
  </si>
  <si>
    <t>PURCHASE OF RESIDENTIAL BUILDINGS</t>
  </si>
  <si>
    <t>PURCHASE MOTOR CYCLES</t>
  </si>
  <si>
    <t>PURCHASE OF MOTOR VEHICLES</t>
  </si>
  <si>
    <t>PURCHASE OF VANS</t>
  </si>
  <si>
    <t>PURCHASE OF TRUCKS</t>
  </si>
  <si>
    <t>PURCHASE OF BUSES</t>
  </si>
  <si>
    <t>PURCHASE OF SEA BOATS</t>
  </si>
  <si>
    <t>PURCHASE OF SHIPS</t>
  </si>
  <si>
    <t>PURCHASE OF TRAINS</t>
  </si>
  <si>
    <t xml:space="preserve">PURCHASE OF OFFICE FURNITURE AND FITTINGS </t>
  </si>
  <si>
    <t>PURCHASE OF COMPUTERS</t>
  </si>
  <si>
    <t>PURCHASE OF COMPUTER PRINTERS</t>
  </si>
  <si>
    <t>PURCHASE OF PHOTOCOPYING MACHINES</t>
  </si>
  <si>
    <t>PURCHASE OF TYPEWRITERS</t>
  </si>
  <si>
    <t>PURCHASE OF SHREDDING MACHINES</t>
  </si>
  <si>
    <t>PURCHASE OF SCANNERS</t>
  </si>
  <si>
    <t>PURCHASE OF POWER GENERATING SET</t>
  </si>
  <si>
    <t>PURCHASE OFCANTEEN / KITCHEN EQUIPMENT</t>
  </si>
  <si>
    <t xml:space="preserve">PURCHASE OF RESIDENTIAL FURNITURE </t>
  </si>
  <si>
    <t>PURCHASE OF HEALTH / MEDICAL EQUIPMENT</t>
  </si>
  <si>
    <t>PURCHASE OF FIRE FIGHTING EQUIPMENT</t>
  </si>
  <si>
    <t>PURCHASE OF TEACHING / LEARNING AID EQUIPMENT</t>
  </si>
  <si>
    <t>PURCHASE OF LIBRARY BOOKS &amp; EQUIPMENT</t>
  </si>
  <si>
    <t>PURCHASE OF SPORTING / GAMING EQUIPMENT</t>
  </si>
  <si>
    <t>PURCHASE OF AGRICULTURAL EQUIPMENT</t>
  </si>
  <si>
    <t>PURCHASE OF SECURITY EQUIPMENT</t>
  </si>
  <si>
    <t xml:space="preserve">PURCHASE OF INDUSTRIAL EQUIPMENT </t>
  </si>
  <si>
    <t>PURCHASE OF RECREATIONAL FACILITIES</t>
  </si>
  <si>
    <t>PURCHASE OF AIR NAVIGATIONAL EQUIPMENT</t>
  </si>
  <si>
    <t>PURCHASE OF DEFENCE EQUIPMENT</t>
  </si>
  <si>
    <t>PURCHASES OF SURVEYING EQUIPMENT</t>
  </si>
  <si>
    <t>PURCHASE OF DIVING EQUIPMENT</t>
  </si>
  <si>
    <t>PURCHASE OF SHIP SPARE/MAINTENANCE</t>
  </si>
  <si>
    <t>PURCHASE OF HELLO SPARES/MAINTENANCE</t>
  </si>
  <si>
    <t>PURCHASE OF GRAINS</t>
  </si>
  <si>
    <t>PURCHASE OF HYDROCHEMICAL</t>
  </si>
  <si>
    <t>MECHANICAL LAND CLEARING</t>
  </si>
  <si>
    <t>CONSTRUCTION / PROVISION OF FIXED ASSETS - GENERAL</t>
  </si>
  <si>
    <t>CONSTRUCTION / PROVISION OF OFFICE BUILDINGS</t>
  </si>
  <si>
    <t>CONSTRUCTION / PROVISION OF RESIDENTIAL BUILDINGS</t>
  </si>
  <si>
    <t>CONSTRUCTION / PROVISION OF ELECTRICITY</t>
  </si>
  <si>
    <t>CONSTRUCTION / PROVISION OF HOUSING</t>
  </si>
  <si>
    <t>CONSTRUCTION / PROVISION OF WATER FACILITIES</t>
  </si>
  <si>
    <t>CONSTRUCTION / PROVISION OF HOSPITALS / HEALTH CENTRES</t>
  </si>
  <si>
    <t>CONSTRUCTION / PROVISION OF PUBLIC SCHOOLS</t>
  </si>
  <si>
    <t>CONSTRUCTION / PROVISION OF POLICE STATIONS / BARRACKS</t>
  </si>
  <si>
    <t>CONSTRUCTION / PROVISION OF PRISONS</t>
  </si>
  <si>
    <t>CONSTRUCTION / PROVISION OF FIRE FIGHTING STATIONS</t>
  </si>
  <si>
    <t>CONSTRUCTION / PROVISION OF LIBRARIES</t>
  </si>
  <si>
    <t>CONSTRUCTION / PROVISION OF SPORTING FACILITIES</t>
  </si>
  <si>
    <t>CONSTRUCTION / PROVISION OF AGRICULTURAL FACILITIES</t>
  </si>
  <si>
    <t>CONSTRUCTION / PROVISION OF ROADS</t>
  </si>
  <si>
    <t xml:space="preserve">CONSTRUCTION / PROVISION OF RAIL-WAYS </t>
  </si>
  <si>
    <t>CONSTRUCTION / PROVISION OF WATER-WAYS</t>
  </si>
  <si>
    <t xml:space="preserve">CONSTRUCTION / PROVISION OF AIR-PORT / AERODROMES </t>
  </si>
  <si>
    <t>CONSTRUCTION / PROVISION OF INFRASTRUCTURE</t>
  </si>
  <si>
    <t>CONSTRUCTION / PROVISION OF RECREATIONAL FACILITIES</t>
  </si>
  <si>
    <t>CONSTRUCTION/PROVISION OF MILITARY BARACKS</t>
  </si>
  <si>
    <t>CONSTRUCTION/PROVISION OF DEFENCE EQUIPMENTS</t>
  </si>
  <si>
    <t>CONSTRUCTION OF BOUNDARY PILLARS/ RIGHT OF WAYS</t>
  </si>
  <si>
    <t>CONSTRUCTION OF TRAFFIC LIGHTS/STREET LIGHTS</t>
  </si>
  <si>
    <t>CONSTRUCTION OF MARKETS/PARKS</t>
  </si>
  <si>
    <t>CONSTRUCTION OF POWER GENERATING PLANTS</t>
  </si>
  <si>
    <t>CONSTRUCTION/PROVISION OF CEMETRERIES</t>
  </si>
  <si>
    <t>CONSTRUCTION/PROVISION OF ICT EQUIPMENT</t>
  </si>
  <si>
    <t>REHABILITATION/REPAIRS OF FIXED ASSETS - GENERAL</t>
  </si>
  <si>
    <t>REHABILITATION/REPAIRS - RESIDENTIAL BUILDING</t>
  </si>
  <si>
    <t>REHABILITATION/REPAIRS - ELECTRICITY</t>
  </si>
  <si>
    <t xml:space="preserve">REHABILITATION/REPAIRS - HOUSING </t>
  </si>
  <si>
    <t>REHABILITATION/REPAIRS - WATER FACILITIES</t>
  </si>
  <si>
    <t>REHABILITATION/REPAIRS - HOSPITAL/HEALTH CENTERS</t>
  </si>
  <si>
    <t>REHABILITATION/REPAIRS - PUBLIC SCHOOLS</t>
  </si>
  <si>
    <t>REHABILITATION/REPAIRS - FIRE FIGHTING STATIONS</t>
  </si>
  <si>
    <t>REHABILITATION/REPAIRS - LIBRARIES</t>
  </si>
  <si>
    <t>REHABILITATION/REPAIRS - SPORTING FACILITIES</t>
  </si>
  <si>
    <t>REHABILITATION/REPAIRS - AGRICULTURAL FACILITIES</t>
  </si>
  <si>
    <t>REHABILITATION/REPAIRS - ROADS</t>
  </si>
  <si>
    <t>REHABILITATION/REPAIRS - RAILWAYS</t>
  </si>
  <si>
    <t>REHABILITATION/REPAIRS - WATERWAY</t>
  </si>
  <si>
    <t>REHABILITATION/REPAIRS - AIR-PORT/AERODROMES</t>
  </si>
  <si>
    <t>REHABILITATION/REPAIRS - RECREATIONAL FACILITIES</t>
  </si>
  <si>
    <t>REHABILITATION/REPAIRS - AIR NAVIGATIONAL EQUIPMENT</t>
  </si>
  <si>
    <t>REHABILITATION/REPAIRS - OFFICE BUILDINGS</t>
  </si>
  <si>
    <t>REHABILITATION/REPAIRS - BOUNDARIES</t>
  </si>
  <si>
    <t>REHABILITATION/REPAIRS - TRAFFIC/STREET LIGHTS</t>
  </si>
  <si>
    <t>REHABILITATION/REPAIRS - MARKETS/PARKS</t>
  </si>
  <si>
    <t>REHABILITATION/REPAIRS - POWER GENERATING PLANTS</t>
  </si>
  <si>
    <t>REHABILITATION/REPAIRS OF CEMETERIES</t>
  </si>
  <si>
    <t>REHABILITATION/REPAIRS - ICT INFRASTRUCTURES</t>
  </si>
  <si>
    <t>REHABILITATION/REPAIRS - MEDIA INFRASTRUCTURES</t>
  </si>
  <si>
    <t>PRESERVATION OF THE ENVIRONMENT - GENERAL</t>
  </si>
  <si>
    <t>TREE PLANTING</t>
  </si>
  <si>
    <t>EROSION &amp; FLOOD CONTROL</t>
  </si>
  <si>
    <t>WILDLIFE CONSERVATION</t>
  </si>
  <si>
    <t>INDUSTRIAL POLLUTION PRESERVATION &amp; CONTROL</t>
  </si>
  <si>
    <t>WATER POLLUTION PREVENTION &amp; CONTROL</t>
  </si>
  <si>
    <t>ACQUISITION OF NON TANGIBLE ASSETS</t>
  </si>
  <si>
    <t>RESEARCH AND DEVELOPMENT</t>
  </si>
  <si>
    <t>COMPUTER SOFTWARE ACQUISITION</t>
  </si>
  <si>
    <t>MONITORING AND EVALUATION</t>
  </si>
  <si>
    <t>ANNIVERSARIES/CELEBRATION</t>
  </si>
  <si>
    <t>MARGIN FOR INCREASE IN COSTS</t>
  </si>
  <si>
    <t>SKILL ACQUISITON</t>
  </si>
  <si>
    <t>PURCHASE OF DIESEL</t>
  </si>
  <si>
    <t>PURCHASE OF WATER CHEMICALS</t>
  </si>
  <si>
    <t>PLANNING COMMISSION'SLIBRARY</t>
  </si>
  <si>
    <t>467/009</t>
  </si>
  <si>
    <t xml:space="preserve">Development of Law Library </t>
  </si>
  <si>
    <t>LAW AND JUSTICE</t>
  </si>
  <si>
    <t>SOCIAL</t>
  </si>
  <si>
    <t>SOCIAL SECTOR TOTAL</t>
  </si>
  <si>
    <t>SDGs Office.</t>
  </si>
  <si>
    <t>467/057</t>
  </si>
  <si>
    <t>State Audit</t>
  </si>
  <si>
    <t>Rural Water Supply Project</t>
  </si>
  <si>
    <t>Statistical Offices</t>
  </si>
  <si>
    <t>450/016</t>
  </si>
  <si>
    <t>450/022</t>
  </si>
  <si>
    <t>Rural Farmers Empowerment</t>
  </si>
  <si>
    <t>463/005</t>
  </si>
  <si>
    <t>Ressetlement scheme</t>
  </si>
  <si>
    <t>465/016</t>
  </si>
  <si>
    <t>Legal and Cadastral Survey</t>
  </si>
  <si>
    <t>461/016</t>
  </si>
  <si>
    <t>Mentally Retarded Home</t>
  </si>
  <si>
    <t>Child Right Agency</t>
  </si>
  <si>
    <t>ii. Monitoring of  State and Donor Supported projects</t>
  </si>
  <si>
    <t>467/035</t>
  </si>
  <si>
    <t>459/021</t>
  </si>
  <si>
    <t>Drugs and Consumables</t>
  </si>
  <si>
    <t>461/012</t>
  </si>
  <si>
    <t>Multi-Purpose Centre</t>
  </si>
  <si>
    <t>Stock Routes and Control Post</t>
  </si>
  <si>
    <t>450/024</t>
  </si>
  <si>
    <t xml:space="preserve">         DETAILED PROGRAMME TO BE EXECUTED</t>
  </si>
  <si>
    <t>ECONOMIC SECTOR TOTAL</t>
  </si>
  <si>
    <t>Holy Pilgrimages</t>
  </si>
  <si>
    <t xml:space="preserve"> Pension Board </t>
  </si>
  <si>
    <t>461/017</t>
  </si>
  <si>
    <t>Post Basic Midwifery Kontagora</t>
  </si>
  <si>
    <t>450/007</t>
  </si>
  <si>
    <t>450/008</t>
  </si>
  <si>
    <t>Agro-Mechanical Workshop</t>
  </si>
  <si>
    <t>450/009</t>
  </si>
  <si>
    <t>454/008</t>
  </si>
  <si>
    <t>454/009</t>
  </si>
  <si>
    <t>Zuma Mineral Development</t>
  </si>
  <si>
    <t>Midland Petro-Gas Resources</t>
  </si>
  <si>
    <t>453/008</t>
  </si>
  <si>
    <t>Research and Consultancy</t>
  </si>
  <si>
    <t>462/004</t>
  </si>
  <si>
    <t xml:space="preserve">Improvement/ Extension of Water  </t>
  </si>
  <si>
    <t>Mains in Towns and Village</t>
  </si>
  <si>
    <t>Teacher Professional Institute</t>
  </si>
  <si>
    <t>i. State Contribution for Development Partners' Projects</t>
  </si>
  <si>
    <t>ADMINISTRATIVE</t>
  </si>
  <si>
    <t>462/010</t>
  </si>
  <si>
    <t>Water Chemicals and Reagent</t>
  </si>
  <si>
    <t>458/017</t>
  </si>
  <si>
    <t>467/052</t>
  </si>
  <si>
    <t>467/084</t>
  </si>
  <si>
    <t>Development of College of Agric Mokwa</t>
  </si>
  <si>
    <t>Improvement and  Maintenance</t>
  </si>
  <si>
    <t xml:space="preserve"> of existing  water works.</t>
  </si>
  <si>
    <t>460/016</t>
  </si>
  <si>
    <t xml:space="preserve">Purchase of Vehicles for MDAs </t>
  </si>
  <si>
    <t>467/085</t>
  </si>
  <si>
    <t>Open Governance Programme</t>
  </si>
  <si>
    <t>i. Development of State Action Plan and Improve Fiscal Transparency</t>
  </si>
  <si>
    <t>Government Lodges (SSG's Office)</t>
  </si>
  <si>
    <t>468/001</t>
  </si>
  <si>
    <t>Development of Tertiary Education</t>
  </si>
  <si>
    <t xml:space="preserve">Informatiom Communication </t>
  </si>
  <si>
    <t>Technology Development</t>
  </si>
  <si>
    <t>458/024</t>
  </si>
  <si>
    <t>Educational Resource Centre</t>
  </si>
  <si>
    <t>454/010</t>
  </si>
  <si>
    <t>OSIC/NSIPA</t>
  </si>
  <si>
    <t>State Intervention on Emergency Projects</t>
  </si>
  <si>
    <t>Mechanical Central Workshop</t>
  </si>
  <si>
    <t>Programme Evaluation (NSPC)</t>
  </si>
  <si>
    <t>461/022</t>
  </si>
  <si>
    <t>Youth Empowered &amp; Social</t>
  </si>
  <si>
    <t>Support Operation (YESSO)</t>
  </si>
  <si>
    <t>467/066</t>
  </si>
  <si>
    <t xml:space="preserve">                         LAW AND JUSTICE SECTOR TOTAL</t>
  </si>
  <si>
    <t xml:space="preserve"> ALLOCATION</t>
  </si>
  <si>
    <t>i. Completion of High Court Complex Confeence Hall</t>
  </si>
  <si>
    <t xml:space="preserve">i. Intervention in Religious Centres: Mosques, Churches and </t>
  </si>
  <si>
    <t>ii. Social Support Initiatives: Annual Ramadan, Eidel-Adha, Christmass etc</t>
  </si>
  <si>
    <t>i. Completion/Up-Grading of Dash Board Project</t>
  </si>
  <si>
    <t>ALLOCATION</t>
  </si>
  <si>
    <t>2019 ACTUAL</t>
  </si>
  <si>
    <t>EXPENDITURE</t>
  </si>
  <si>
    <t>TOTAL</t>
  </si>
  <si>
    <t xml:space="preserve"> Rehabilitation/Repairs of:</t>
  </si>
  <si>
    <t>Rehabilitation/Construction of:</t>
  </si>
  <si>
    <t>i</t>
  </si>
  <si>
    <t>iv</t>
  </si>
  <si>
    <t>S/NO</t>
  </si>
  <si>
    <t>DETAILS OF REVENUE</t>
  </si>
  <si>
    <t>APPROVED 2019</t>
  </si>
  <si>
    <t>ACTUAL COLLECTION JANUARY - JUNE</t>
  </si>
  <si>
    <t>PROPOSED 2020</t>
  </si>
  <si>
    <t>SOURCE</t>
  </si>
  <si>
    <t>A</t>
  </si>
  <si>
    <t>RECURRENT REVENUE:</t>
  </si>
  <si>
    <t>SA</t>
  </si>
  <si>
    <t>MTEF DOCUMENT</t>
  </si>
  <si>
    <t>VAT</t>
  </si>
  <si>
    <t>DO</t>
  </si>
  <si>
    <t>IGR</t>
  </si>
  <si>
    <t>AS SCREENED BY NSPC</t>
  </si>
  <si>
    <t>REFUND FROM PARIS CLUB</t>
  </si>
  <si>
    <t>DIVIDEND FROM NORTH- SOUTH POWER</t>
  </si>
  <si>
    <t>REFUND FROM NELCO</t>
  </si>
  <si>
    <t>REFUND FROM FEDERAL ROADS</t>
  </si>
  <si>
    <t>REFUND FROM PENSION ADMINISTRATORS</t>
  </si>
  <si>
    <t>PENSION BOARD/MOF</t>
  </si>
  <si>
    <t xml:space="preserve">TOTAL </t>
  </si>
  <si>
    <t>B</t>
  </si>
  <si>
    <t>RECURRENT ESTIMATES:</t>
  </si>
  <si>
    <t>PERSONNEL COST</t>
  </si>
  <si>
    <t>ii.</t>
  </si>
  <si>
    <t>LEAVE GRANT</t>
  </si>
  <si>
    <t>iii</t>
  </si>
  <si>
    <t>OVER HEAD COST</t>
  </si>
  <si>
    <t>AS SCREED BY NSPC</t>
  </si>
  <si>
    <t>CRFC</t>
  </si>
  <si>
    <t>C</t>
  </si>
  <si>
    <t>RECURRENT SURPLUS (A-B)</t>
  </si>
  <si>
    <t>D</t>
  </si>
  <si>
    <t xml:space="preserve">GCC </t>
  </si>
  <si>
    <t>ESTABLISHED  BY NSPC</t>
  </si>
  <si>
    <t>E</t>
  </si>
  <si>
    <t>PUBLIC DEBT CHARGES</t>
  </si>
  <si>
    <t>F</t>
  </si>
  <si>
    <t>BALANCE FOR CAPITAL ENVELOPE (C-D-E)</t>
  </si>
  <si>
    <t>G</t>
  </si>
  <si>
    <t>DRAW DOWN</t>
  </si>
  <si>
    <t>H</t>
  </si>
  <si>
    <t>CAPITAL SIZE (D+E+F+G)</t>
  </si>
  <si>
    <t>I</t>
  </si>
  <si>
    <t>BUDGET SIZE (B+H)</t>
  </si>
  <si>
    <t>J</t>
  </si>
  <si>
    <t>A.</t>
  </si>
  <si>
    <t>B.</t>
  </si>
  <si>
    <t>Implementation of N30,000.00 New Minimum Wage</t>
  </si>
  <si>
    <t>BASES OF 2020 PROPOSED CAPITAL ALLOCATIONS</t>
  </si>
  <si>
    <t>On-going Projects that Have Attained 60-75% Level of Completion</t>
  </si>
  <si>
    <t>SUKKU/PRIVATE Bond Projects</t>
  </si>
  <si>
    <t>Legacy Projects Drawn From Transition Report</t>
  </si>
  <si>
    <t>Projects Compiled From Zonal Stakeholders' Consultative Meetings</t>
  </si>
  <si>
    <t>Transfer of Staff From MDAs and Local Government to</t>
  </si>
  <si>
    <t xml:space="preserve"> State Tertiary Institutions</t>
  </si>
  <si>
    <t>Conditional Cash Transfer (CCT).</t>
  </si>
  <si>
    <t xml:space="preserve">Development of Renewable Energy </t>
  </si>
  <si>
    <t>ITEMS OF 2020 PROPOSED RECURRENT EXPENDITURE</t>
  </si>
  <si>
    <t>RESPONSIBLE FOR THE CURRENT CAPITAL SIZE</t>
  </si>
  <si>
    <t>5% Pension Bond Redemption</t>
  </si>
  <si>
    <t>2% Pension Arrears</t>
  </si>
  <si>
    <t>DD</t>
  </si>
  <si>
    <t>GCC</t>
  </si>
  <si>
    <t>PD</t>
  </si>
  <si>
    <t>ENV</t>
  </si>
  <si>
    <t>2020 BUDGET FORMULATION</t>
  </si>
  <si>
    <t>CAPITAL ALLOCATION TO KEY MMDAs</t>
  </si>
  <si>
    <t>ADMINISTRATIV SECTOR</t>
  </si>
  <si>
    <t>PROJECT NO.</t>
  </si>
  <si>
    <t>FAAC/IGR ALLOC.</t>
  </si>
  <si>
    <t>DRAW DOWN ALLOC.</t>
  </si>
  <si>
    <t>ADMIN. SUB-SECTOR TOTAL</t>
  </si>
  <si>
    <t>ECONOMIC SECTOR</t>
  </si>
  <si>
    <t>ECONOMIC SUB-TOTAL</t>
  </si>
  <si>
    <t>C.</t>
  </si>
  <si>
    <t>LAW AND JUSTICE SUB-TOTAL</t>
  </si>
  <si>
    <t>D.</t>
  </si>
  <si>
    <t>SOCIAL SECTOR</t>
  </si>
  <si>
    <t>SOCIAL SECTOR SUB-TOTAL</t>
  </si>
  <si>
    <t>2020 PROPOSED CAPITAL BUDGET:</t>
  </si>
  <si>
    <t>SPREAD OF ALLOCATIONS TO MDAs</t>
  </si>
  <si>
    <t>S/N</t>
  </si>
  <si>
    <t>FAAC/IGR</t>
  </si>
  <si>
    <t>% ALLOCATION</t>
  </si>
  <si>
    <t>Pilgrims Welfare Comm.</t>
  </si>
  <si>
    <t>House of Assembly</t>
  </si>
  <si>
    <t>Min. of Agriculture</t>
  </si>
  <si>
    <t>MDA/SECTOR</t>
  </si>
  <si>
    <t>Min. of Finance</t>
  </si>
  <si>
    <t>REMARK</t>
  </si>
  <si>
    <t>Including Debt Servicing</t>
  </si>
  <si>
    <t>Min. of Water Res. &amp; Dams Devt.</t>
  </si>
  <si>
    <t>Min. Lands and Housing</t>
  </si>
  <si>
    <t>Min. of Investment</t>
  </si>
  <si>
    <t>Min. Works and Infrastructure</t>
  </si>
  <si>
    <t>Min. of Transport</t>
  </si>
  <si>
    <t>Judiciary</t>
  </si>
  <si>
    <t>Health</t>
  </si>
  <si>
    <t>Environment</t>
  </si>
  <si>
    <t>Including UN Habitant</t>
  </si>
  <si>
    <t>Including 25% of IDB Loan</t>
  </si>
  <si>
    <t>RATIO:    RECURRENT = 39.69%         CAPITAL = 60.31%  = 100% (2019)       RECURRENT = 42.65%       CAPITAL = 57.35% =100% (2020)</t>
  </si>
  <si>
    <t>p</t>
  </si>
  <si>
    <t>FAMILY HOME PROGRAMME (FMOF )</t>
  </si>
  <si>
    <t>MOF</t>
  </si>
  <si>
    <t>461/014</t>
  </si>
  <si>
    <t>Food and Nutrition</t>
  </si>
  <si>
    <t>hh</t>
  </si>
  <si>
    <t xml:space="preserve">2020 APPROVED </t>
  </si>
  <si>
    <t>Special Projects/Stabilization</t>
  </si>
  <si>
    <t>Agency for Mass Education.</t>
  </si>
  <si>
    <t>i. Public Health Project - ICCN in 3 LGAs, Purchase of Preposition</t>
  </si>
  <si>
    <t>2020 PROP. REVISED</t>
  </si>
  <si>
    <t>2020 APPROVED</t>
  </si>
  <si>
    <t>461/023</t>
  </si>
  <si>
    <t xml:space="preserve">    Kainji Wings of the Institute</t>
  </si>
  <si>
    <t xml:space="preserve">   Value Orientation Centres Across the State</t>
  </si>
  <si>
    <t>Disaster Risk Reduction (DRR)</t>
  </si>
  <si>
    <t>i. Monitoring and Evaluation of SME Activities</t>
  </si>
  <si>
    <t xml:space="preserve">     </t>
  </si>
  <si>
    <t>ACTUAL      2019       (Jan - Jun)</t>
  </si>
  <si>
    <t>BUDGET  2019</t>
  </si>
  <si>
    <t>ii. Monitoring and Evaluation of State and Local Government Projects</t>
  </si>
  <si>
    <t>revised</t>
  </si>
  <si>
    <t>EXTERNAL GRANTS</t>
  </si>
  <si>
    <t>UNICEF</t>
  </si>
  <si>
    <t>UNDP</t>
  </si>
  <si>
    <t>B&amp;MG</t>
  </si>
  <si>
    <t>IDB</t>
  </si>
  <si>
    <t>RF &amp;ROCHE</t>
  </si>
  <si>
    <t>WORLD BANK</t>
  </si>
  <si>
    <t>USAID</t>
  </si>
  <si>
    <t xml:space="preserve">            SUMMARY OF 2020 PROPOSED REVISED BUDGET</t>
  </si>
  <si>
    <t>ITEMS</t>
  </si>
  <si>
    <t>CAPITAL EXPENDITURE</t>
  </si>
  <si>
    <t>RECURRENT EXPENDITURE</t>
  </si>
  <si>
    <t>JAN. MAY (N)</t>
  </si>
  <si>
    <t>NIGER STATE GOVERNMENT</t>
  </si>
  <si>
    <t>.</t>
  </si>
  <si>
    <t>Women and Children Education</t>
  </si>
  <si>
    <t>ACTUAL EXP. JAN-MAY, 2020</t>
  </si>
  <si>
    <t>EXP. JAN-JUNE</t>
  </si>
  <si>
    <t xml:space="preserve">ii. Installation of Solar Powered Light at the New and Old Secretariats </t>
  </si>
  <si>
    <t>i.  Purchase of Diesel</t>
  </si>
  <si>
    <t>ii. Establishment of Data Base on Open Defication Facility (ODF)</t>
  </si>
  <si>
    <t>462/016</t>
  </si>
  <si>
    <t>Nutrition Programme</t>
  </si>
  <si>
    <t xml:space="preserve">    Washing Promotion</t>
  </si>
  <si>
    <t xml:space="preserve">i. Training and Triggaring of Communities on CLTS, WASHCOM, Hygiene and Hand </t>
  </si>
  <si>
    <t xml:space="preserve">i. Re- Roofing/Renovation and Furnishing of Sharia Court of Appeal Complex   </t>
  </si>
  <si>
    <t>iii. Elevation and Fortification of Wall Fence at the Headquarter, Landscaping</t>
  </si>
  <si>
    <t>i. Completion of Coverted Male Hostel</t>
  </si>
  <si>
    <t>School of Health Technology Minna</t>
  </si>
  <si>
    <t>i. State-wide Vaccinitation Campaign</t>
  </si>
  <si>
    <t>i. Construction of 1no Hay Barns</t>
  </si>
  <si>
    <t>ii. Construction of 1no Silage Pit</t>
  </si>
  <si>
    <t>iii. Construction of Cow Shed</t>
  </si>
  <si>
    <t>i. Reticulation of Breeding Unit for Ruminants Kidding/ Lambing Bays</t>
  </si>
  <si>
    <t>ii. Purchase of Milking Cows Friesian Bulls</t>
  </si>
  <si>
    <t>i. Furnishing of Attorney General's Arae Office and Rent Tribunal at Kontagora.</t>
  </si>
  <si>
    <t>v. Monitoring of Mineral Activities in the State by Ministry/ MUREMCO</t>
  </si>
  <si>
    <t>i. Mineral Prospecting, Recovery and Evaluation</t>
  </si>
  <si>
    <t>ii. Establishment of Mineral Museum.</t>
  </si>
  <si>
    <t>iii. Purchase of Geological Survey Tools and Training on its Usage</t>
  </si>
  <si>
    <t xml:space="preserve">iv. Sensitization and Formalization Programmes </t>
  </si>
  <si>
    <t>vi. Purchase of Scanners</t>
  </si>
  <si>
    <t>vii. Establishment of Minning City and Hazard Control of Minning Activities</t>
  </si>
  <si>
    <t>i. Planting of Trees in the Deforested Reserves</t>
  </si>
  <si>
    <t>i. Consultancy Services for Agricultural Programme/Projects</t>
  </si>
  <si>
    <t xml:space="preserve">    Irrigation at Labozhi</t>
  </si>
  <si>
    <t>iii. Provision of Metal Barriers Along Major Roads in Minna</t>
  </si>
  <si>
    <t>i. Purchase of Hilux Van, Motorcycles, Computers and Projectors</t>
  </si>
  <si>
    <t xml:space="preserve">i. Support to Tuberculosis and Leprosy Mission in Nigeria (TLMIN ) </t>
  </si>
  <si>
    <t>ii. Tuberculosis and Leprosy Control Activities</t>
  </si>
  <si>
    <t>iii. Renovation of Chanchaga Leprosarium</t>
  </si>
  <si>
    <t>ii. Extension of NIGIS Services to Area Offices</t>
  </si>
  <si>
    <t>i. Preparation and Production of  MTEF, MTSS and EFU</t>
  </si>
  <si>
    <t>iii. Reproduction of M&amp;E Policy</t>
  </si>
  <si>
    <t>i. Digitization and Archiving of State Development Plans and Budget</t>
  </si>
  <si>
    <t xml:space="preserve">i. State Equity Participation in Joint Venture and Payment of Compensation </t>
  </si>
  <si>
    <t>ii. Resustation of Moribound Industries in the State</t>
  </si>
  <si>
    <t xml:space="preserve">       roads in Tudun Fulani Minna</t>
  </si>
  <si>
    <t xml:space="preserve">     Mokwa &amp; Kontagora</t>
  </si>
  <si>
    <t>i. Bill &amp; Milinda Gates Foundation Support for Drugs and PHC System-</t>
  </si>
  <si>
    <t xml:space="preserve">iv. UNICEF Support to Immunization/ Health Promotion Activities  </t>
  </si>
  <si>
    <t xml:space="preserve">v. State led accountability Mechanism (SLAM ) with focus on Maternal </t>
  </si>
  <si>
    <t>viii. Adolesent and Youth Development Health System</t>
  </si>
  <si>
    <t xml:space="preserve">iii.Society for Family Health ( SFH ) Support to State Malaria Elimination  </t>
  </si>
  <si>
    <t>ix. Construction/Renovation of Primary Health Care Centres</t>
  </si>
  <si>
    <t>i. Completion of New Minna Sport Centre Adjacent Bahago Secondary School</t>
  </si>
  <si>
    <t>JAN. JUNE (N)</t>
  </si>
  <si>
    <t xml:space="preserve">i. Construction of Minna-Kataeregi-Bida (82KM)  </t>
  </si>
  <si>
    <t>II. Construction of Kontagora By-Pass</t>
  </si>
  <si>
    <t>iii. Construction of Paiko-Lapai Road</t>
  </si>
  <si>
    <t>I. Up-Grading of Selected Wards and Laboratory at Suleja General Hospital</t>
  </si>
  <si>
    <t>iii. Mobilization and Enlightenment of Pilgrimage</t>
  </si>
  <si>
    <t xml:space="preserve">iii. Transfer to Poor and Vulnerable Households; Food Security and </t>
  </si>
  <si>
    <t>i. Development Control and Monitoring of Physical Development Activities</t>
  </si>
  <si>
    <t xml:space="preserve">i. Agro Processing, Productivity Enhacement and Livelihood (APPEAL) </t>
  </si>
  <si>
    <t>ii. Purchase of Printing Materials</t>
  </si>
  <si>
    <t>ii. Renovation of Abdulsalam Youth Center</t>
  </si>
  <si>
    <t>State Road</t>
  </si>
  <si>
    <t>Township Roads</t>
  </si>
  <si>
    <t>Electrification</t>
  </si>
  <si>
    <t>Govt. House</t>
  </si>
  <si>
    <t>Investment</t>
  </si>
  <si>
    <t xml:space="preserve">Street Light </t>
  </si>
  <si>
    <t>Public Building</t>
  </si>
  <si>
    <t>Sports</t>
  </si>
  <si>
    <t>IBBU</t>
  </si>
  <si>
    <t>RAMP</t>
  </si>
  <si>
    <t>VEHICLE</t>
  </si>
  <si>
    <t>CABINET</t>
  </si>
  <si>
    <t>CONTRACTOR FINANCING (UBA, ZENITH,  FIRST AND ACCESS BANKS)</t>
  </si>
  <si>
    <t xml:space="preserve"> SDGs Interventions in Health, Education, Water, Women and Youth. </t>
  </si>
  <si>
    <t xml:space="preserve">  Purchase of  Water Treatment Chemicals and Reagents </t>
  </si>
  <si>
    <t xml:space="preserve"> Payment of Internal and External Debts</t>
  </si>
  <si>
    <t xml:space="preserve">  Construction and Supply of Furniture at Agaie and Nassarawa </t>
  </si>
  <si>
    <t xml:space="preserve">  Bursary Allowance to Students of Niger State Origin</t>
  </si>
  <si>
    <t xml:space="preserve">  Construction of Auditorium</t>
  </si>
  <si>
    <t xml:space="preserve"> World Bank Project through Federal Government Support to State </t>
  </si>
  <si>
    <t>Niger State Polytechnic, Zungeru</t>
  </si>
  <si>
    <t>ii.  Remodelling of Kontagora General Hospital</t>
  </si>
  <si>
    <t>i. Rehabilitation of Existing Structures and Provision of Boreholes at NYSC Camp</t>
  </si>
  <si>
    <t>Development of Irrigation Scheme</t>
  </si>
  <si>
    <t xml:space="preserve">Home Economic Multi-purpose Centre </t>
  </si>
  <si>
    <t xml:space="preserve">    TOURISM CORPORATION</t>
  </si>
  <si>
    <t>i. Renovation of Offices</t>
  </si>
  <si>
    <t xml:space="preserve">ii. Promotion of Local Tourism: Gani, Argungu, Kwakwa Festivals etc </t>
  </si>
  <si>
    <t>School of Midwifery, Minna</t>
  </si>
  <si>
    <t>00</t>
  </si>
  <si>
    <t>1103300100</t>
  </si>
  <si>
    <t>2300100100</t>
  </si>
  <si>
    <t>2300300100</t>
  </si>
  <si>
    <t>2305500100</t>
  </si>
  <si>
    <t>1200300100</t>
  </si>
  <si>
    <t>6800100100</t>
  </si>
  <si>
    <t>1103700100</t>
  </si>
  <si>
    <t>1100100100</t>
  </si>
  <si>
    <t>1101300100</t>
  </si>
  <si>
    <t>1101800100</t>
  </si>
  <si>
    <t>2500100100</t>
  </si>
  <si>
    <t>1100800100</t>
  </si>
  <si>
    <t>3500100100</t>
  </si>
  <si>
    <t>1101000100</t>
  </si>
  <si>
    <t>1101300200</t>
  </si>
  <si>
    <t>6300100100</t>
  </si>
  <si>
    <t>1100500100</t>
  </si>
  <si>
    <t>6400100100</t>
  </si>
  <si>
    <t>4800100100</t>
  </si>
  <si>
    <t>4700100100</t>
  </si>
  <si>
    <t>4000100100</t>
  </si>
  <si>
    <t>1110100100</t>
  </si>
  <si>
    <t>1200400100</t>
  </si>
  <si>
    <t>1101700100</t>
  </si>
  <si>
    <t>1500100100</t>
  </si>
  <si>
    <t>1502100100</t>
  </si>
  <si>
    <t>1510200100</t>
  </si>
  <si>
    <t>6500100100</t>
  </si>
  <si>
    <t>2200100100</t>
  </si>
  <si>
    <t>3300100100</t>
  </si>
  <si>
    <t>3400700200</t>
  </si>
  <si>
    <t>3600100100</t>
  </si>
  <si>
    <t>3400100100</t>
  </si>
  <si>
    <t>2900100100</t>
  </si>
  <si>
    <t>1300100200</t>
  </si>
  <si>
    <t>3800100100</t>
  </si>
  <si>
    <t>5200100100</t>
  </si>
  <si>
    <t>6001000100</t>
  </si>
  <si>
    <t>6000100100</t>
  </si>
  <si>
    <t>6500100300</t>
  </si>
  <si>
    <t>3800400100</t>
  </si>
  <si>
    <t>2000100100</t>
  </si>
  <si>
    <t>3800100200</t>
  </si>
  <si>
    <t>2600100100</t>
  </si>
  <si>
    <t>2605300100</t>
  </si>
  <si>
    <t>1801100100</t>
  </si>
  <si>
    <t>2600200100</t>
  </si>
  <si>
    <t>House of Assembly Complex(Legislature)</t>
  </si>
  <si>
    <t>Deputy Governor's office &amp; Residence</t>
  </si>
  <si>
    <t>Printing machines and equipment</t>
  </si>
  <si>
    <t>Fire fighting vehicles &amp; loose equipment.</t>
  </si>
  <si>
    <t>Local Government Service Commission</t>
  </si>
  <si>
    <t>Fiscal Responsibility Commission</t>
  </si>
  <si>
    <t>Assembly Service Commission</t>
  </si>
  <si>
    <t xml:space="preserve">Mechanical land clearing service. </t>
  </si>
  <si>
    <t>Intergrated Farm Settlement Schemes.</t>
  </si>
  <si>
    <t>Produce Quality Control Programme</t>
  </si>
  <si>
    <t>Food Security and Nutrition Programme</t>
  </si>
  <si>
    <t>Nigerian Agric Insurance Company (NAIC).</t>
  </si>
  <si>
    <t>Agric Research and Consultancy.</t>
  </si>
  <si>
    <t>Horticultural crop production programme.</t>
  </si>
  <si>
    <t>FGN Agric Intervention Fund</t>
  </si>
  <si>
    <t>Livestock Health Care Programme.</t>
  </si>
  <si>
    <t>Grazing Reserve and Range Management.</t>
  </si>
  <si>
    <t>Fish conservation and multiplication</t>
  </si>
  <si>
    <t>SME and Micro Finance Agency.</t>
  </si>
  <si>
    <t>01040000961600</t>
  </si>
  <si>
    <t>1110000980500</t>
  </si>
  <si>
    <t>01110001010800</t>
  </si>
  <si>
    <t>01110000990100</t>
  </si>
  <si>
    <t>01110001040100</t>
  </si>
  <si>
    <t>01110001060500</t>
  </si>
  <si>
    <t>07030001220100</t>
  </si>
  <si>
    <t>01130001236700</t>
  </si>
  <si>
    <t>01130001722100</t>
  </si>
  <si>
    <t>01130001752100</t>
  </si>
  <si>
    <t>01130001782100</t>
  </si>
  <si>
    <t>3130001810100</t>
  </si>
  <si>
    <t>01090001401200</t>
  </si>
  <si>
    <t>01130001822100</t>
  </si>
  <si>
    <t>01130002012100</t>
  </si>
  <si>
    <t>01130002050100</t>
  </si>
  <si>
    <t>01130002072100</t>
  </si>
  <si>
    <t>01310003022100</t>
  </si>
  <si>
    <t>01130003082100</t>
  </si>
  <si>
    <t>01130003232100</t>
  </si>
  <si>
    <t>03010000010600</t>
  </si>
  <si>
    <t>03010000020100</t>
  </si>
  <si>
    <t>03010000040100</t>
  </si>
  <si>
    <t>03010000050100</t>
  </si>
  <si>
    <t>04050000090700</t>
  </si>
  <si>
    <t>03010000100100</t>
  </si>
  <si>
    <t>03010000110100</t>
  </si>
  <si>
    <t>03010000130100</t>
  </si>
  <si>
    <t>03010000140100</t>
  </si>
  <si>
    <t>03010000150100</t>
  </si>
  <si>
    <t>03010000160100</t>
  </si>
  <si>
    <t>03010000180100</t>
  </si>
  <si>
    <t>03010000190100</t>
  </si>
  <si>
    <t>03010000200100</t>
  </si>
  <si>
    <t>03010000210100</t>
  </si>
  <si>
    <t>03010000220100</t>
  </si>
  <si>
    <t>03010000230800</t>
  </si>
  <si>
    <t>03010000240400</t>
  </si>
  <si>
    <t>03010000280100</t>
  </si>
  <si>
    <t>03010000290400</t>
  </si>
  <si>
    <t>03010000310400</t>
  </si>
  <si>
    <t>03010000330300</t>
  </si>
  <si>
    <t>07120000350200</t>
  </si>
  <si>
    <t>07120000360200</t>
  </si>
  <si>
    <t>07120000370200</t>
  </si>
  <si>
    <t>07120000380200</t>
  </si>
  <si>
    <t>071200000401000</t>
  </si>
  <si>
    <t>01140000440200</t>
  </si>
  <si>
    <t>0112000471200</t>
  </si>
  <si>
    <t>01120000490200</t>
  </si>
  <si>
    <t>0112000501200</t>
  </si>
  <si>
    <t>01120000510200</t>
  </si>
  <si>
    <t>01120000520200</t>
  </si>
  <si>
    <t>01120000530200</t>
  </si>
  <si>
    <t>01120000540200</t>
  </si>
  <si>
    <t>01120000550200</t>
  </si>
  <si>
    <t>01170000560200</t>
  </si>
  <si>
    <t>01170000570200</t>
  </si>
  <si>
    <t>01160000580100</t>
  </si>
  <si>
    <t>01170000590200</t>
  </si>
  <si>
    <t>01140000600100</t>
  </si>
  <si>
    <t>01120001150100</t>
  </si>
  <si>
    <t>01020001160100</t>
  </si>
  <si>
    <t>04130001240500</t>
  </si>
  <si>
    <t>01100001270200</t>
  </si>
  <si>
    <t>01100001280200</t>
  </si>
  <si>
    <t>1100001290200</t>
  </si>
  <si>
    <t>1100001290500</t>
  </si>
  <si>
    <t>01100001340200</t>
  </si>
  <si>
    <t>01100001350200</t>
  </si>
  <si>
    <t>1030001390700</t>
  </si>
  <si>
    <t>01060001560100</t>
  </si>
  <si>
    <t>06010001580100</t>
  </si>
  <si>
    <t>06010001600200</t>
  </si>
  <si>
    <t>06060001630400</t>
  </si>
  <si>
    <t>06060001650200</t>
  </si>
  <si>
    <t>01130001672100</t>
  </si>
  <si>
    <t>01130001682100</t>
  </si>
  <si>
    <t>01170001690200</t>
  </si>
  <si>
    <t>01170001700200</t>
  </si>
  <si>
    <t>04130001862100</t>
  </si>
  <si>
    <t>04130001882100</t>
  </si>
  <si>
    <t>04130001890100</t>
  </si>
  <si>
    <t>01130001912100</t>
  </si>
  <si>
    <t>01110001920100</t>
  </si>
  <si>
    <t>01130001932100</t>
  </si>
  <si>
    <t>04130001940500</t>
  </si>
  <si>
    <t>04130003000500</t>
  </si>
  <si>
    <t>04130003010500</t>
  </si>
  <si>
    <t>01130003102100</t>
  </si>
  <si>
    <t>4130003122100</t>
  </si>
  <si>
    <t>04130003190300</t>
  </si>
  <si>
    <t>01130001770100</t>
  </si>
  <si>
    <t>01130002032100</t>
  </si>
  <si>
    <t>01130002042100</t>
  </si>
  <si>
    <t>01130002062100</t>
  </si>
  <si>
    <t>01310003032100</t>
  </si>
  <si>
    <t>01310003042100</t>
  </si>
  <si>
    <t>7090000260600</t>
  </si>
  <si>
    <t>7090000270100</t>
  </si>
  <si>
    <t>04050000630400</t>
  </si>
  <si>
    <t>04050000640600</t>
  </si>
  <si>
    <t>04050000650400</t>
  </si>
  <si>
    <t>04050000660500</t>
  </si>
  <si>
    <t>04050000670400</t>
  </si>
  <si>
    <t>04050000680400</t>
  </si>
  <si>
    <t>04050000690400</t>
  </si>
  <si>
    <t>04050000710400</t>
  </si>
  <si>
    <t>04050000750400</t>
  </si>
  <si>
    <t>04050000770900</t>
  </si>
  <si>
    <t>04050000790900</t>
  </si>
  <si>
    <t>01040000800600</t>
  </si>
  <si>
    <t>01040000810600</t>
  </si>
  <si>
    <t>01040000820500</t>
  </si>
  <si>
    <t>01040000830600</t>
  </si>
  <si>
    <t>01040000850900</t>
  </si>
  <si>
    <t>01040000860800</t>
  </si>
  <si>
    <t>04050000870400</t>
  </si>
  <si>
    <t>01040000890400</t>
  </si>
  <si>
    <t>01040000910300</t>
  </si>
  <si>
    <t>01040000921000</t>
  </si>
  <si>
    <t>01040000940900</t>
  </si>
  <si>
    <t>4040000950300</t>
  </si>
  <si>
    <t>01040000970700</t>
  </si>
  <si>
    <t>01110001000100</t>
  </si>
  <si>
    <t>04080001080800</t>
  </si>
  <si>
    <t>04080001090800</t>
  </si>
  <si>
    <t>04030001100200</t>
  </si>
  <si>
    <t>04080001120600</t>
  </si>
  <si>
    <t>01050001130100</t>
  </si>
  <si>
    <t>01020001140100</t>
  </si>
  <si>
    <t>01080001170100</t>
  </si>
  <si>
    <t>01020001180100</t>
  </si>
  <si>
    <t>01080001190300</t>
  </si>
  <si>
    <t>01090001361200</t>
  </si>
  <si>
    <t>01090001380100</t>
  </si>
  <si>
    <t>01090001451200</t>
  </si>
  <si>
    <t>01090001481200</t>
  </si>
  <si>
    <t>01090001830200</t>
  </si>
  <si>
    <t>040500019740400</t>
  </si>
  <si>
    <t>04070003171000</t>
  </si>
  <si>
    <t>01130001212100</t>
  </si>
  <si>
    <t>01130001732100</t>
  </si>
  <si>
    <t>01130001742100</t>
  </si>
  <si>
    <t>01110001070500</t>
  </si>
  <si>
    <t>01110001760500</t>
  </si>
  <si>
    <t>01130001850100</t>
  </si>
  <si>
    <t>01130001952100</t>
  </si>
  <si>
    <t>01130002022100</t>
  </si>
  <si>
    <t>01130002082100</t>
  </si>
  <si>
    <t>01130003132100</t>
  </si>
  <si>
    <t>Rail, Water, &amp; Air Transportion.</t>
  </si>
  <si>
    <t>Mass Transit/Metro Bus Services</t>
  </si>
  <si>
    <t>Traffic light and Signs management.</t>
  </si>
  <si>
    <t>01180000390100</t>
  </si>
  <si>
    <t>Commodity Export Promotion Agency</t>
  </si>
  <si>
    <t>Development of Arts and Culture.</t>
  </si>
  <si>
    <t>Youth Empowered &amp; Social Support</t>
  </si>
  <si>
    <t>Operation (YESSO)</t>
  </si>
  <si>
    <t>Federal Government Social Security</t>
  </si>
  <si>
    <t xml:space="preserve"> Programme</t>
  </si>
  <si>
    <t>Establishment of e-Platform (NSPC)</t>
  </si>
  <si>
    <t>Public Assets Insurance (MOF)</t>
  </si>
  <si>
    <t>M &amp; E - Result Based Management (RBM)</t>
  </si>
  <si>
    <t>High Court of Justice Complex.</t>
  </si>
  <si>
    <t>Production of Forest Plant &amp; Assorted Seedlings</t>
  </si>
  <si>
    <t>Renovation of General Hospitals.</t>
  </si>
  <si>
    <t>Youth Development Programme.</t>
  </si>
  <si>
    <t>Dev. of Innovative Institute, Minna.</t>
  </si>
  <si>
    <t>Social Rehabilitation Centre, Minna</t>
  </si>
  <si>
    <t>Essential Drugs Programme.</t>
  </si>
  <si>
    <t>College of Education, Minna</t>
  </si>
  <si>
    <t>Sharia Court of Appeal Minna.</t>
  </si>
  <si>
    <t>Government offices and institutions.</t>
  </si>
  <si>
    <t>State Donor Assisted Projects</t>
  </si>
  <si>
    <t>Urban Development Board.</t>
  </si>
  <si>
    <t>V.I.Os Office and Equipment.</t>
  </si>
  <si>
    <t>Community Social Dev. Project (CSDP)</t>
  </si>
  <si>
    <t>Construction/Maintenance of Dams</t>
  </si>
  <si>
    <t>Area Offices and Staff Quarters.</t>
  </si>
  <si>
    <t>Small Town water Supply Project</t>
  </si>
  <si>
    <t>Rural Environmental Sanitation Prog.</t>
  </si>
  <si>
    <t>Rehabilitation of Township Roads.</t>
  </si>
  <si>
    <t>Co-operative storage facilities.</t>
  </si>
  <si>
    <t>Business Promotion and Education</t>
  </si>
  <si>
    <t>Cultural/Special Events Promotion.</t>
  </si>
  <si>
    <t>Fisheries Research N/Bussa. (NIFFR).</t>
  </si>
  <si>
    <t>Constituency Projects (Legislature)</t>
  </si>
  <si>
    <t>Publishing Company (NEWSLINE)</t>
  </si>
  <si>
    <t>Development of Post Primary Schools</t>
  </si>
  <si>
    <t>12621600</t>
  </si>
  <si>
    <t>12610300</t>
  </si>
  <si>
    <t>0012600</t>
  </si>
  <si>
    <t>12621700</t>
  </si>
  <si>
    <t>12622000</t>
  </si>
  <si>
    <t>12622200</t>
  </si>
  <si>
    <t>12630400</t>
  </si>
  <si>
    <t>12620500</t>
  </si>
  <si>
    <t>12611100</t>
  </si>
  <si>
    <t>12611200</t>
  </si>
  <si>
    <t>12611700</t>
  </si>
  <si>
    <t>12622300</t>
  </si>
  <si>
    <t>GEO.CODE00</t>
  </si>
  <si>
    <t>GEO-CODE00</t>
  </si>
  <si>
    <t>12632500</t>
  </si>
  <si>
    <t>APPROVED REVISED ESTIMATES OF NIGER STATE GOVERNMENT OF NIGERIA, 2021</t>
  </si>
  <si>
    <t xml:space="preserve">2021 BUDGET </t>
  </si>
  <si>
    <t>COVID</t>
  </si>
  <si>
    <t>NON-COVID</t>
  </si>
  <si>
    <t>CLIMATE CHANGE</t>
  </si>
  <si>
    <t>COV.</t>
  </si>
  <si>
    <t>NON COV.</t>
  </si>
  <si>
    <t>NON. COV.</t>
  </si>
  <si>
    <t>NON. COV</t>
  </si>
  <si>
    <t>NON COV</t>
  </si>
  <si>
    <t>C/CHANGE</t>
  </si>
  <si>
    <t>NON/COV.</t>
  </si>
  <si>
    <t xml:space="preserve">2021 APPROVED </t>
  </si>
  <si>
    <t>2021 ACTUAL</t>
  </si>
  <si>
    <t>PROPOSED ALLOCATION</t>
  </si>
  <si>
    <t>Complete Rehabilitation of Technical Colleges at Kontagora, Eyagi Bida and Suleja</t>
  </si>
  <si>
    <t>i. Purchase of Printing Machine and Equipment</t>
  </si>
  <si>
    <t>ii. Renovation of Offices</t>
  </si>
  <si>
    <t>a) Ndaágwashu Baraya - Kakapkagi Community</t>
  </si>
  <si>
    <t>b) Saganuwa Patchi Village</t>
  </si>
  <si>
    <t>c) Sharubutu Through Katamba Bologi - Chegungi-Gamunu</t>
  </si>
  <si>
    <t xml:space="preserve">Purchase of Official Vehicles </t>
  </si>
  <si>
    <t>Purchase of Science Equipment and Chemicals</t>
  </si>
  <si>
    <t>2021 APPROVED</t>
  </si>
  <si>
    <t xml:space="preserve">                                                                                                                                                    RECURRENT REVENUE FOR THE PROPOSED 2021 AMMENDED BUDGET</t>
  </si>
  <si>
    <t>DISCOUNTED CASH RESERVE FACILITY</t>
  </si>
  <si>
    <t>APPROVED BUDGET 2021</t>
  </si>
  <si>
    <t>PROPOSED TOTAL BUDGET 2021</t>
  </si>
  <si>
    <t>REFUNDS AND DIVIDENDS</t>
  </si>
  <si>
    <t>CAPITAL RECEIPTS</t>
  </si>
  <si>
    <t>2021PROPOSED AMMENDED ALLOCATION</t>
  </si>
  <si>
    <t>2021 ACTUAL COLLECTION JANUARY - JUNE</t>
  </si>
  <si>
    <t>REFUNDS</t>
  </si>
  <si>
    <t>CR</t>
  </si>
  <si>
    <t>INJECTION</t>
  </si>
  <si>
    <t>AMMENDED PROPOSED REVENUE FOR 2021 BUDGET</t>
  </si>
  <si>
    <t>i. Purchase of Kord 64 Machine</t>
  </si>
  <si>
    <t>iii. Repairs of Polar Machine</t>
  </si>
  <si>
    <t>i. Conduct of Monitoring and Evaluation in the 3 Senatorial Zones</t>
  </si>
  <si>
    <t>ii. Procurement Audit of Selected MDAs and Local Gocvernment</t>
  </si>
  <si>
    <t>iii. Capacity Building on e-Procurement Processes for Selected MDAs</t>
  </si>
  <si>
    <t>iv. Procurement of e-Procurement Solution</t>
  </si>
  <si>
    <t>i. Completion of Construction/Renovation of Offices</t>
  </si>
  <si>
    <t>ii Completion of Establishment of   Data Bank</t>
  </si>
  <si>
    <t>iii. Construction of 4no Toilets</t>
  </si>
  <si>
    <t>iv. Completion of Landscaping of the Commission</t>
  </si>
  <si>
    <t>v. Biometric Data Capture and U-Pay human Resources Management Development</t>
  </si>
  <si>
    <t>vi. Furnishing and Equiping of Offices</t>
  </si>
  <si>
    <t xml:space="preserve">i. Construction of 50no Units of SME Factory at N/Bssa and Mokwa Industrial Clusters </t>
  </si>
  <si>
    <t>ii. Provision of Infrastructure and Development of Bida, K/gora and Tegina Industrial Parks</t>
  </si>
  <si>
    <t>iii. Provision of Infrastructure at Minna Industrial Cluster</t>
  </si>
  <si>
    <t>i. Purchase of Knitting, Embroidery Machine and Painting/Graphic Tools</t>
  </si>
  <si>
    <t>ii. Painting and Drawing Competition for Schools</t>
  </si>
  <si>
    <t>i. Renovation of UK Bello Art Thearter</t>
  </si>
  <si>
    <t xml:space="preserve">ii. Participation in International/ National Mesium Day </t>
  </si>
  <si>
    <t>ii. Purchase of Dancing Tools and Costumes</t>
  </si>
  <si>
    <t>i. Interlocking of NSTA Workshop</t>
  </si>
  <si>
    <t>ii. Provision of Overhead Tanks</t>
  </si>
  <si>
    <t>iii. Purchase of Tracking and Monitoring Devices</t>
  </si>
  <si>
    <t>iv. Provision of Public Address Systems for  NSTA Stations atTunga, K/gora, Suleja and Bida</t>
  </si>
  <si>
    <t>v. Renovation of NSTA Office at Suleja</t>
  </si>
  <si>
    <t>vi. Refurbishing of Ferry at Jemmare</t>
  </si>
  <si>
    <t xml:space="preserve"> Renovation of Agency's Headquarter Office</t>
  </si>
  <si>
    <t>i. Provision of Shelter and Nutrition for Abused Children</t>
  </si>
  <si>
    <t>ii. Support to Children During Festivities</t>
  </si>
  <si>
    <t>iii. Provision of  School Kits and Support equipment to Abused Children</t>
  </si>
  <si>
    <t>iv. Support to Family of Abused Children</t>
  </si>
  <si>
    <t>i. Purchase of 3no Waste Copactor Trucks</t>
  </si>
  <si>
    <t>ii. Purchase of 2no Skip Trucks and 10 Skip Buckets</t>
  </si>
  <si>
    <t>iii. Rehabilitation of Laboratory</t>
  </si>
  <si>
    <t xml:space="preserve">i. Construction and Furnishing of Physics and Chemestry Laboratories </t>
  </si>
  <si>
    <t>ii. Accreditation of 4no Courses</t>
  </si>
  <si>
    <t>iii. Provision of Equipment, Tools and Material for Electrical/Electronic Workshops</t>
  </si>
  <si>
    <t>iv. Furnishing of 1,200 Capacity Hall</t>
  </si>
  <si>
    <t>v. Renovation of Female Hostels</t>
  </si>
  <si>
    <t>iv. Construction of 14no Hand Pump Boreholes Across the State</t>
  </si>
  <si>
    <t>i. Construction of 500no House Hold Latrines</t>
  </si>
  <si>
    <t>iii. State-wide Open Defication Programme</t>
  </si>
  <si>
    <t>iv. Provision of Solar Power with Inverter</t>
  </si>
  <si>
    <t>i. Purchase of Computers,  Accessories and Generating Set</t>
  </si>
  <si>
    <t>ii. Conduct of Muslim Pilgrimage</t>
  </si>
  <si>
    <t xml:space="preserve">i. Provision of Additional Offices </t>
  </si>
  <si>
    <t>ii. Expansion of ICT Laboratory</t>
  </si>
  <si>
    <t>i. Purchase of T23 and T27 Ambulance Boats</t>
  </si>
  <si>
    <t>ii. Reactivation of Nupeko Ferry and Up-grading of Kontagora Airstrip</t>
  </si>
  <si>
    <t>iii. Renovation of VIP Lodge at Minna Airport</t>
  </si>
  <si>
    <t>457/008</t>
  </si>
  <si>
    <t>Baro Port</t>
  </si>
  <si>
    <t>i. Purchase of Official Flying Boat</t>
  </si>
  <si>
    <t>ii. Sensitization of Communities Within Urban Cities</t>
  </si>
  <si>
    <t>iii. Production of Baro Master Plan</t>
  </si>
  <si>
    <t>i. Construction of 2no Steel Barriers Along Gbeganu/Faduk and Johnathan Market</t>
  </si>
  <si>
    <t>ii. Construction of Pedestrial Bridges at Kure Market and COE, Minna</t>
  </si>
  <si>
    <t>iv. Renovation of Pedestrial Bridge at Bahago Roundabout</t>
  </si>
  <si>
    <t>i. Maintenance of Offices at the Headquarter</t>
  </si>
  <si>
    <t>ii. Maintenance of Lambata Water Scheme</t>
  </si>
  <si>
    <t>ii. Completion of Buildings at Inspection Center</t>
  </si>
  <si>
    <t>i. Advocacy to 25 LGAs and Implementation of State Policies in all Sectors</t>
  </si>
  <si>
    <t>ii. Re-branding of Niger State</t>
  </si>
  <si>
    <t>i. Renovation of Archives and Fencing of the Premises</t>
  </si>
  <si>
    <t xml:space="preserve">i. Completion of Parameter Fencing and Gate </t>
  </si>
  <si>
    <t>ii. Repairs of Blown-off Roof of Progress Court 84</t>
  </si>
  <si>
    <t>iii. Renovation of Former Nigeria Security and Civil Defense Corps Office</t>
  </si>
  <si>
    <t>iv. Renovation of Government Lodge, Suleja</t>
  </si>
  <si>
    <t>v. Provision of Furniture to Federal Character Commission Office</t>
  </si>
  <si>
    <t>ii. Construction of Minna Modern Abattoir</t>
  </si>
  <si>
    <t>iii. Renovation and Equiping of Small and Large Ruminants Pens</t>
  </si>
  <si>
    <t>i. Purchase of Fish Breeding Materials, Feeds and Kits</t>
  </si>
  <si>
    <t>ii. Snail Production</t>
  </si>
  <si>
    <t>iii. Procurement of Multi-Fillament Nylon, Netting Hooks, Twin Floats and Lead</t>
  </si>
  <si>
    <t>iii. World Tourism Day</t>
  </si>
  <si>
    <t>i. Extension and Up-grading of Distribution Pipe Lines in Some Areas in Minna</t>
  </si>
  <si>
    <t>ii. Completion of Agaie and Katcha Water Supply Projects</t>
  </si>
  <si>
    <t>ii. Maintenance of Existing Water Works</t>
  </si>
  <si>
    <t>ii. Management/Maintenance of Hydrological Stations</t>
  </si>
  <si>
    <t>ii. Support WASH Services in Emergency IDP Camps and Public Places</t>
  </si>
  <si>
    <t>iii. Completion of Renovation and Furnishing of Zonal Offices at Bida</t>
  </si>
  <si>
    <t xml:space="preserve">     and Provision of Additional Carport, Headquarter</t>
  </si>
  <si>
    <t xml:space="preserve">iv. Drilling of Boreholes </t>
  </si>
  <si>
    <t>v. Purchase of Computers, Projector and Projector Screen</t>
  </si>
  <si>
    <t>vi. Acquisition of Guest House</t>
  </si>
  <si>
    <t>i. Furnishing of Administrave Block</t>
  </si>
  <si>
    <t xml:space="preserve">ii. Construction of Upper Shariah Courts at Agwara, Tunga Minna, Dikko, Chachaga </t>
  </si>
  <si>
    <t>Pkakungu, Makera and Etsu-Audu</t>
  </si>
  <si>
    <t>iii. Renovation of Upper Sharia Court - Ktun Cahsew, Kagara, Sarkin Pawa and Sharia C/Beji</t>
  </si>
  <si>
    <t>iv. Renovation of Upper Sharia Court Katcha, Lemu and Sharia Court Agaie</t>
  </si>
  <si>
    <t>v. Renovation of Upper Sharia Court New-Bussa, Wawa and Sharia Court New-Bussa</t>
  </si>
  <si>
    <t>vi. Renovation of Upper Sharia Court Kontagora.</t>
  </si>
  <si>
    <t>vii. Fencing of Sharia Courts Premises Across the State</t>
  </si>
  <si>
    <t xml:space="preserve"> i.  Review of State Laws</t>
  </si>
  <si>
    <t>ii. Establishment of Law Library</t>
  </si>
  <si>
    <t>iii. Purchase of Office Furniture and Equipment</t>
  </si>
  <si>
    <t>i. Acquisition of Computer Soft Ware</t>
  </si>
  <si>
    <t>ii. Rehabilitation of Offices</t>
  </si>
  <si>
    <t>iv. Construction of ICT Structure</t>
  </si>
  <si>
    <t>v. Purchase of Computers</t>
  </si>
  <si>
    <t>vi. Monitoring and Evaluation</t>
  </si>
  <si>
    <t>ii. Renovation and Landscaping of School Premises</t>
  </si>
  <si>
    <t>i. Conduct of Gross Domestic Product Survey/ CWIQ</t>
  </si>
  <si>
    <t>ii. Census of Socio-economic Facility and Infrastructure in 274 Wards in the State</t>
  </si>
  <si>
    <t>i. Exhibition and Export Promotion Programme</t>
  </si>
  <si>
    <t>ii. Up-grading of Share Processing Facility at Kodo, Bosso LGA</t>
  </si>
  <si>
    <t>i. Purchase of Fire Fighting Equipment</t>
  </si>
  <si>
    <t>ii. Purchase of Uniform</t>
  </si>
  <si>
    <t>i. Furnishing of Offices and Conference Hall</t>
  </si>
  <si>
    <t xml:space="preserve">  Weeders and Milling Machines</t>
  </si>
  <si>
    <t xml:space="preserve">   and Soya Beans</t>
  </si>
  <si>
    <t>ii. Sustainability of Cadre Harmonised (CH) Programme</t>
  </si>
  <si>
    <t>i. Establishment of Oil Palm Plantation and Purchase of Heavy Duty Water Pump for</t>
  </si>
  <si>
    <t>ii. Green House Crop Production Development</t>
  </si>
  <si>
    <t xml:space="preserve">  Purchase of Laptops, Desktops, I-Pads and Printers for the Implementation of</t>
  </si>
  <si>
    <t xml:space="preserve">    TSA and IPSAS</t>
  </si>
  <si>
    <t xml:space="preserve"> Payment of Insurance Premium</t>
  </si>
  <si>
    <t>iii. Installation of CCTV and Inter-com.</t>
  </si>
  <si>
    <t>ii. Purchase of 1no Generating Set</t>
  </si>
  <si>
    <t>v. Provision of Office Equipment</t>
  </si>
  <si>
    <t>i. Capacity Assessment fo Readiness on Common Disasters</t>
  </si>
  <si>
    <t>ii. Establishment and Coordination of School Disaster Risk Reduction</t>
  </si>
  <si>
    <t>i. Table-top Simulation Exercise and Sensitization Programme to Vulnerable Communities</t>
  </si>
  <si>
    <t>ii. Monitoring of the Main Cities and Coordination of Relevant MDAs</t>
  </si>
  <si>
    <t xml:space="preserve">i. Construction of Alh. Adamu Nagogo/Mall Kontagora/Alh. Abubakar Aliyu </t>
  </si>
  <si>
    <t xml:space="preserve">i. Construction of a Tripple cell 3mx3m box culvert along Minna-Gwada Road mutun daya </t>
  </si>
  <si>
    <t>ii. Construction of 3mX3m Tripple Cell and 3mX3m Double Box Culvert Laong Takuti to</t>
  </si>
  <si>
    <t xml:space="preserve">    Kutiriko to Etsu-gaie Road</t>
  </si>
  <si>
    <t>ii. Rehabilitation of 10km Tagwai Dam Road</t>
  </si>
  <si>
    <t>iii. Completion of Zungeru Township Road</t>
  </si>
  <si>
    <t>iv. Construction of 2 Cell 3mX3m Box Culvert and 2.5m Box Culvert Along</t>
  </si>
  <si>
    <t xml:space="preserve">     Market Road Gwada</t>
  </si>
  <si>
    <t>i. Renovation of divisional police headquarters Nasko</t>
  </si>
  <si>
    <t>ii. Construction of collapsed fence wall at (NSTV), Minna</t>
  </si>
  <si>
    <t>iii. Renovation of Admin and General Manager’s office at Rural Electricity Board, Minna</t>
  </si>
  <si>
    <t xml:space="preserve">iv. Construction of 6 No Fire Service Stations (2 in Minna, 1each in Suleja, Bida, </t>
  </si>
  <si>
    <t>v. Painting of City Gates, Shango and Tudun Fulani and Furnishing of Emir Palace, Minna</t>
  </si>
  <si>
    <t>vi. Construction of One-Stop at Kontagora</t>
  </si>
  <si>
    <t>vii. Remodeling and Construction of Additional Structures at Government Lodge Kontagora</t>
  </si>
  <si>
    <t xml:space="preserve">ix.. Construction of Fire Service, New Bussa </t>
  </si>
  <si>
    <t>viii. Construction of Fire Service, Agaie</t>
  </si>
  <si>
    <t>x. Construction of One-Stop at Kagara</t>
  </si>
  <si>
    <t xml:space="preserve">xi. Construction of Police Station at Lapai </t>
  </si>
  <si>
    <t>xii. Fencing of Ministry of Works Area Office and Completion of VIO Area Office</t>
  </si>
  <si>
    <t xml:space="preserve">ii. Construction of Police Station at Gulu-Lapai </t>
  </si>
  <si>
    <t>i. Extension of Solar Powered Streetlight to Minna Airport</t>
  </si>
  <si>
    <t xml:space="preserve">iv.Supply and Installation of Solar Powered Environmental Lighting at U.K Bello Thearter </t>
  </si>
  <si>
    <t>v. Integrated Solar Powered Streetlight at Kaduna Street, Dutsen Kura</t>
  </si>
  <si>
    <t>vi. Installation of Integrated Solar Streetlight in Kontagora Town</t>
  </si>
  <si>
    <t>vii. Supply of Streetklight Accessories</t>
  </si>
  <si>
    <t>viii. Installation of Solar Streetlight at Mechanical Workshop Access Road</t>
  </si>
  <si>
    <t>ix. Supply of Streetlight Equipment</t>
  </si>
  <si>
    <t>x. Supply of Solar Powered Streetlight Installation Materials</t>
  </si>
  <si>
    <t>xi. Installation of Solar Streetlight at Abdulsalam A. General  Hospital, Gulu</t>
  </si>
  <si>
    <t>i. Supply of Electricity to Zhistu Village in Katcha LGA</t>
  </si>
  <si>
    <t>ii. Conversion of 11KVA to 33KVA Power Supply Line to DSS Head Office and Police</t>
  </si>
  <si>
    <t>iii. Replacement and Up-grading of Burnt 500KVA Transformer to 1.5MVA, Gov't House</t>
  </si>
  <si>
    <t>iv. Extension of 33KV Line From Gidan Mangoro to Ibeto Communities</t>
  </si>
  <si>
    <t>v. Procurement of Distribution Transformer to Behind Ahmadu Bahago Plaza</t>
  </si>
  <si>
    <t>vi. Construction of 33KVA line, Lt Line and Sub-Station at Gbada Village Bida Road</t>
  </si>
  <si>
    <t>vii. Procurement of 3nos Distribution Transformers to Kangiwa, Kuta and F- Layout</t>
  </si>
  <si>
    <t>viii.Supply and Installation of 7.5MVA Injection Substation at Kontagora</t>
  </si>
  <si>
    <t>ix. Procurement of 4nos Distribution Transformers to Enagi, Konagora, Rijau and Fuka</t>
  </si>
  <si>
    <t>x. Relocation of 10MVA Power Transformer from Zungeru to Lapai</t>
  </si>
  <si>
    <t>xi. Electrification of Angwan Zanfarawa and Makabarta Communities in Arewa</t>
  </si>
  <si>
    <t>xii. Completion of Electricity Supply to Gupa and Environs</t>
  </si>
  <si>
    <t>xiii. Construction of 132/33kv From Kontagora to Rijau</t>
  </si>
  <si>
    <t>i. Reactivation of Broken Down Machines/Plants</t>
  </si>
  <si>
    <t>ii. Supply and Installation of 300kva  Sound Proof Perkins Generator to Minna Emir Palace</t>
  </si>
  <si>
    <t xml:space="preserve">v. Emergency Intervention </t>
  </si>
  <si>
    <t>i. Purchase of Software</t>
  </si>
  <si>
    <t>ii. Purchase of Vehicles for Judges and Registrar</t>
  </si>
  <si>
    <t>iii. Completion of High Court and Chief Magistrate Courts Kontagora</t>
  </si>
  <si>
    <t>iv. Provision of Accomodation for 3no New Judges</t>
  </si>
  <si>
    <t>v. Provision of Facilities for Visual Court Proceedings</t>
  </si>
  <si>
    <t>vi. Fencing of High Court, Suleja</t>
  </si>
  <si>
    <t>vii. Renovation and Fencing of High Court Complex</t>
  </si>
  <si>
    <t>iii. Renovation of Office Blocks Destroyed by Wind Storm</t>
  </si>
  <si>
    <t xml:space="preserve">iii. Construction of Car Park </t>
  </si>
  <si>
    <t>14,777,129,984.62 = 60% Zenith</t>
  </si>
  <si>
    <t>i. Youth Writer Creative Interllectual Literature Initiative Development for Schools</t>
  </si>
  <si>
    <t>ii.Upgrading of Digital Machines and Development of Book Hawker Scheme</t>
  </si>
  <si>
    <t xml:space="preserve">   for School Children</t>
  </si>
  <si>
    <t>i. Purchase of Plants and Equipment</t>
  </si>
  <si>
    <t>iii. Re-clamation of Washed out Area, Efu-Turi, Bida</t>
  </si>
  <si>
    <t>iv. Maintenance of B-Division Through Gwazo Road, Suleja</t>
  </si>
  <si>
    <t>v. Maintenance/ Repairs of Dukku to Rijau Road</t>
  </si>
  <si>
    <t>i. Stocking of Commission Library with Relevant Books, Journals and Periodic</t>
  </si>
  <si>
    <t>ii. Provision of Facility for e-library</t>
  </si>
  <si>
    <t xml:space="preserve">  Conduct of Impact Assessment on Health and Education Sector Analysis (2016-2020)</t>
  </si>
  <si>
    <t>iii. Human Capital Development</t>
  </si>
  <si>
    <t>iv. Production of M&amp;E Result Framework</t>
  </si>
  <si>
    <t xml:space="preserve">  Library</t>
  </si>
  <si>
    <t>Development of Planning Commision</t>
  </si>
  <si>
    <t xml:space="preserve"> INITIAL SIZE INCLUDING 60% ZENITH=33,024,168,787.47</t>
  </si>
  <si>
    <t>FGN/CBN BRIDGE FINANCE FACILITY</t>
  </si>
  <si>
    <t>i. Renovation, Rehabilitation and Re-construction of Government House Phase I</t>
  </si>
  <si>
    <t>ii. Furnishing of Governor's Main Lodge</t>
  </si>
  <si>
    <t>iii. Variation on Furnishing of Governor's Main Lodge</t>
  </si>
  <si>
    <t>iv. Interior Design and Furnishing of Government Guest House, Minna</t>
  </si>
  <si>
    <t>v. Beautification of Perimeter View and Main Lodge Fountain</t>
  </si>
  <si>
    <t>vi. Variation on Beautification of Perimeter View and Main Lodge Fountain</t>
  </si>
  <si>
    <t>vii. Crockery and Accessories</t>
  </si>
  <si>
    <t>xiv. Renovation of Victoria Highland, Lagos</t>
  </si>
  <si>
    <t>xv. Furnishing of Executive Chamber of Governor's Lodge</t>
  </si>
  <si>
    <t>xvi. Consultancy and Project Management for Government House, Minna</t>
  </si>
  <si>
    <t xml:space="preserve">xvii. Consultancy for Renovation, Rehabilitation &amp; Re-construction of Gov't House Phase II </t>
  </si>
  <si>
    <t>xviii. Wall Paneling Flush Doors and Lightening Fittings, Governor's Lodge, Abuja</t>
  </si>
  <si>
    <t>xix. Supply of Kitchen Equipment and Household Items at Governor's Main Lodge</t>
  </si>
  <si>
    <t xml:space="preserve"> CBN-DCRF THROUGH FIRST BANK</t>
  </si>
  <si>
    <t>d) Purchase of 2.5mva Power Transformer to Kudu</t>
  </si>
  <si>
    <t>f)Completion of 11kv From Madara Through Ragadawa to Ibanga</t>
  </si>
  <si>
    <t>g)Procurement of 33kv Hightension Line Materials</t>
  </si>
  <si>
    <t>h)Procurement of 33kv Hightension Line Materials</t>
  </si>
  <si>
    <t>i)Electrification of Maikunkele Housing Estate</t>
  </si>
  <si>
    <t>j)Supply of Transformers to Shehu Ahmadu Musa Quarters</t>
  </si>
  <si>
    <t>i. Animal Supply for the Development of Zoological Garden</t>
  </si>
  <si>
    <t>ii. Establishment/ Conversion of Murtala Amusement Park to Zoological Garden</t>
  </si>
  <si>
    <t>viii. Renovation and Remodeling of Council Security Chambers and Offices</t>
  </si>
  <si>
    <t xml:space="preserve">ix. Consultancy for the Renovation, Rehabilitation &amp; Re-construction of Government House </t>
  </si>
  <si>
    <t>x. Renovation of 8no Guest Houses in Minna (Murtala Iyako and Cletus Complex)</t>
  </si>
  <si>
    <t xml:space="preserve">xi. Variation on Consultancy for the Renovation/Rehabilitation of Government House </t>
  </si>
  <si>
    <t>xii. Variation on Interior Design and Furnishing of Gov't Guest House (Ibitu Ekiwe), Minna</t>
  </si>
  <si>
    <t>xiii. Renovation of Government House Clinic</t>
  </si>
  <si>
    <t>i. Rehabilitation of Kontagora-Tegina (10km from Kontagora)</t>
  </si>
  <si>
    <t>ii. Retention for Minna to Suleja Road Section II</t>
  </si>
  <si>
    <t>iii. Construction 3mX2m Tripple Cell and 3mX3m Double Box Culvert Along Takuti-Kutiriko</t>
  </si>
  <si>
    <t>i. Construction of Re-enforced Concrete and Channel Master Drains in Minna Metropolis</t>
  </si>
  <si>
    <t xml:space="preserve">ii. Rehabilitation of Yunusa Kenchi and Estu Attahiru Roads, Agaie </t>
  </si>
  <si>
    <t>iii. Construction of Maitumbi Road Network</t>
  </si>
  <si>
    <t xml:space="preserve">iv. Upgrading and Asphalt Overlay of some Selected roads in Kontagora Township </t>
  </si>
  <si>
    <t xml:space="preserve">v. Reconstruction/Rehabilitation of some selected roads in Minna Metropolis </t>
  </si>
  <si>
    <t>vi. Construction of 5no. Roads in Minna</t>
  </si>
  <si>
    <t>vii. Rehabilitation of City Gate-Chanchaga Bridge</t>
  </si>
  <si>
    <t xml:space="preserve">viii. Construction of Some Selected Roads in Mokwa Town </t>
  </si>
  <si>
    <t>ix. Construction/Rehabilitation of Eastern By-pass Road, Minna</t>
  </si>
  <si>
    <t>x. Construction/Rehabilitation of Selected Roads in Kagara Township</t>
  </si>
  <si>
    <t>xi. Emergency Work Along Airport Road, Minna</t>
  </si>
  <si>
    <t>xii. Construction of Re-enforced Concrete U-Drain Along Western By-pass Road</t>
  </si>
  <si>
    <t>xiii. Construction of Re-enforced Concrete Drainages at Angwar Maiyanka, Kontagora</t>
  </si>
  <si>
    <t>xiv. Rehabilitation of Zungeru Township Road</t>
  </si>
  <si>
    <t>xv. Upgrading Access Road to New Orphanage Home at Bosso Estate</t>
  </si>
  <si>
    <t>i.  Ashphalt Overlay of Minna City Gate to Maikunkele Road</t>
  </si>
  <si>
    <t>ii. Construction of Hydro to Custom Office Road</t>
  </si>
  <si>
    <t>iii. Construction of Paiko Township Road</t>
  </si>
  <si>
    <t>iv. Rehabilitation/Construction of IBB Guest House to Shango Estate</t>
  </si>
  <si>
    <t>v. Construction/Reh. of Ramatu Dangana to Gowon Lodge/ Bangaie to Poly Junction, Bida</t>
  </si>
  <si>
    <t>vi. Construction of Zariyawa Road, Suleja</t>
  </si>
  <si>
    <t>viii. Construction of Gogo Mailalle Road, Bosso</t>
  </si>
  <si>
    <t>ix. Construction of Ungwar Rahama Road, Minna</t>
  </si>
  <si>
    <t>x. Construction of 2no Township Roads in Kontagora</t>
  </si>
  <si>
    <t>xi. Rehabilitation/Maintenace of Lagos Street, Kontagora (Dualize)</t>
  </si>
  <si>
    <t>xii. Construction of Massalachi Idi to Emir Palace Road, Minna</t>
  </si>
  <si>
    <t>xiii. Construction of 2no Roads After Trade Fair Complex, Minna</t>
  </si>
  <si>
    <t>xiv. Construction of F-Layout New Extension to Graveyard Road, Minna</t>
  </si>
  <si>
    <t>xi. Construction of David Mark to New Prison Yard Road, Minna</t>
  </si>
  <si>
    <t>xii. Construction of Kontagora By-pass Road</t>
  </si>
  <si>
    <t xml:space="preserve">   Reactivation of Electrical Components of Kutiriko Bi-water Schemes</t>
  </si>
  <si>
    <t>iii. Construction and Rehabilitation of Boreholes at IBB Hospital and Farin Doki</t>
  </si>
  <si>
    <t>i.  Maintenance of Tagwai, Kontagora and Suleja Dams</t>
  </si>
  <si>
    <t>i. Compensation for Land Acquired at Gurara Water Falls</t>
  </si>
  <si>
    <t>ii. Payment of Compensation for Land at Jhikinchi Chata Residential Development</t>
  </si>
  <si>
    <t>iii. Compensation for Land Acquired for the Development of 1,200 Housing Units</t>
  </si>
  <si>
    <t xml:space="preserve">  Burial Ground, Bida</t>
  </si>
  <si>
    <t>ii. Supply and Installation of Solar Powered Streetlight Along 3no Roads in Bosso</t>
  </si>
  <si>
    <t>iii. Supply of Materials for the Maintenance of Solar Powered Streetlight</t>
  </si>
  <si>
    <t xml:space="preserve">   Electricity Board, Minna</t>
  </si>
  <si>
    <t>Payment of Debt to Contractors that Excuted SDGs, SUBEB and other Projects</t>
  </si>
  <si>
    <t>ii. Government Secondary School (GSS), Tegina</t>
  </si>
  <si>
    <t>iii. Government Girl College, Kontagora- School Development Approach</t>
  </si>
  <si>
    <t>iv. Water Reticulation at Maryam Babangida Girls Science College (MBGSC), Minna</t>
  </si>
  <si>
    <t>v. Water Reticulation at Government Girls Science College (GGSC), Bida and GSS, Rijau</t>
  </si>
  <si>
    <t>vi. Supply of Furniture to School Under Whole School Development Approach</t>
  </si>
  <si>
    <t>vii. Rehabilitation of 2no Secondary Schools</t>
  </si>
  <si>
    <t>i. Construction of Female Hostel</t>
  </si>
  <si>
    <t>i. Development of School of Preliminary Studies, Tegina</t>
  </si>
  <si>
    <t>iii. Promotion of Investment and Enterprise (USADF)</t>
  </si>
  <si>
    <t xml:space="preserve">   Environmental Studies</t>
  </si>
  <si>
    <t>ii. BESDA Support to Non-Formal Education Services and Infrastructure</t>
  </si>
  <si>
    <t>i. UBEC Intervention- Draw Down</t>
  </si>
  <si>
    <t>ii. TETFUND Intervention</t>
  </si>
  <si>
    <t>x. Basic Health Provision Service</t>
  </si>
  <si>
    <t>xi. FGN/NSPHCDA Health Insurance Scheme</t>
  </si>
  <si>
    <t>vii. Support to the procurement of RUTF, Deworming  &amp; Vit. Supplementation</t>
  </si>
  <si>
    <t>Sustainability programmes</t>
  </si>
  <si>
    <t>CBN FACILITY/PRIVATE BOND</t>
  </si>
  <si>
    <t xml:space="preserve">                                                                                                                                                 2022 PROPOSED CAPITAL BUDGET</t>
  </si>
  <si>
    <t xml:space="preserve">            SUMMARY OF 2022 PROPOSED CAPITAL BUDGET</t>
  </si>
  <si>
    <t xml:space="preserve"> MUSLIMS' PILGRIMAGE(485m)</t>
  </si>
  <si>
    <t>a. Stocking Herd and Milking Machinery N1,005,000,000.00</t>
  </si>
  <si>
    <t>b. Milk Processing Center N200,000,000.00</t>
  </si>
  <si>
    <t>c. Breed Improvement N225,000,000.00</t>
  </si>
  <si>
    <t>d. Biogas Power Generation N70,000,000.00</t>
  </si>
  <si>
    <t>i. Purchase of Camera, Photographic Equipment and Public Address System</t>
  </si>
  <si>
    <t>iii. Drilling of Boreholes</t>
  </si>
  <si>
    <t>iv. Provision of Inter-com.</t>
  </si>
  <si>
    <t>i. Acquisition of Office Building</t>
  </si>
  <si>
    <t>iii. Extension of Office Building</t>
  </si>
  <si>
    <t>i. Purchase of Vehicles</t>
  </si>
  <si>
    <t>ii. Agricultural Technology, Generation and Transfer</t>
  </si>
  <si>
    <t>iii. Provision of Productive Infrastructure</t>
  </si>
  <si>
    <t>iv. Agricultural Input and Group Mobilization</t>
  </si>
  <si>
    <t>v. Agricultural Surveys</t>
  </si>
  <si>
    <t>vi. Sustainability of Rice Post-Harvest Processing and Marketing Pilot Project (RIPMAPP)</t>
  </si>
  <si>
    <t>iv. Development of Bobi Grazing Reserve (CBN LOAN)</t>
  </si>
  <si>
    <t xml:space="preserve">Livestock improvement &amp; Breeding Centre </t>
  </si>
  <si>
    <t>v. Oil and Gas Summit</t>
  </si>
  <si>
    <t>vi. Acquisition of Mineral Titles</t>
  </si>
  <si>
    <t>vii. Gold Exploration in 5 Acquired Mineral Titles</t>
  </si>
  <si>
    <t>viii. Development of Sand Quary and Tourmaline Minning Site</t>
  </si>
  <si>
    <t>ix Establishment of Granite Quarry</t>
  </si>
  <si>
    <t>x. Annual Service Charge for 9 Sites</t>
  </si>
  <si>
    <t>ii. Resustation and Leasing of Filling Stations in 25 LGAs</t>
  </si>
  <si>
    <t>iii. Oil Exploration in Bida Basin</t>
  </si>
  <si>
    <t>i. Marginal Field Project</t>
  </si>
  <si>
    <t>iv. Cordination, Monitoring and Evaluation of Projects</t>
  </si>
  <si>
    <t>ii. Production of Gurara Water Fall Master Plan</t>
  </si>
  <si>
    <t>ii. MSMEs State Wide Data  Capturing and Documentation</t>
  </si>
  <si>
    <t>i. Provision of Infrastructural Facilities at Babanna Trans-Border Market</t>
  </si>
  <si>
    <t>ii. Feasibility Study of Babanna Free Trade Zone</t>
  </si>
  <si>
    <t>iii. Perimeter Survey and Beaconing of Babanna Free Trade Zone</t>
  </si>
  <si>
    <t>iv. Engsgement of Transactional Advisor  for the Trade Zone</t>
  </si>
  <si>
    <t>v. Provision of Office Furniture and Fittings</t>
  </si>
  <si>
    <t>vi. Provision of ICT Facilities and Accessories</t>
  </si>
  <si>
    <t>vii Topographic Survey of Babanna Free Trade Zone</t>
  </si>
  <si>
    <t>i.Furnishing of Offices at the Tertiary Education, Headquarter.</t>
  </si>
  <si>
    <t>ii. Provision of Solar Powered for the MTEST Headquarter</t>
  </si>
  <si>
    <t>iii. Development of Bio Resources Center, Kakakpangi</t>
  </si>
  <si>
    <t>iv. Take-off Grant for the Renewable Energy Development Agency</t>
  </si>
  <si>
    <t>ii. Maintenance and Replacement of Trees in Minna Metropolies</t>
  </si>
  <si>
    <t>iii. Development and Up-grading of Nurseries and Provision of Enforcement Facilities</t>
  </si>
  <si>
    <t>i. Renovation of Library Complex</t>
  </si>
  <si>
    <t>ii. World Book Day and Spelling Bee Competition</t>
  </si>
  <si>
    <t>iii. Readership Promotion Campaign</t>
  </si>
  <si>
    <t>i. Procurement and Installation of 5mva Transformer</t>
  </si>
  <si>
    <t>ii. Up-grading of 11kva Line to 33kva at Mana Water works</t>
  </si>
  <si>
    <t>xii. Maintenance, Fueling and Purchase of Acceossries for Minna, Bida and Kontagora</t>
  </si>
  <si>
    <t>xiii. Replacement of Dead and Vandalized Solar Streetlight Along Fadikpe Road, Minna</t>
  </si>
  <si>
    <t>xiv. Construction and Installation of Solar Streetlight in Minna and Kontagora</t>
  </si>
  <si>
    <t>ii. Street Naming and House Numbering in Minna and Environs</t>
  </si>
  <si>
    <t xml:space="preserve">      </t>
  </si>
  <si>
    <t>iii.Enforcement of Movement to Building Material Market, Minna</t>
  </si>
  <si>
    <t>ii. Procurement of 4D Ultrasound Machines.</t>
  </si>
  <si>
    <t>i. Reclaiming of Land and Reconstruction of Fence</t>
  </si>
  <si>
    <t>iii. Expansion of the Hospital</t>
  </si>
  <si>
    <t>i. Rural Water supply; Sanitation &amp; Hygiene; VLOM activities</t>
  </si>
  <si>
    <t>ii.  Access to Sustainable Urban Water and Sanitation. (USAID/AFD)</t>
  </si>
  <si>
    <t>iii. CLTS Sustainability program</t>
  </si>
  <si>
    <t>Bridge</t>
  </si>
  <si>
    <t>First Bank</t>
  </si>
  <si>
    <t>Bond</t>
  </si>
  <si>
    <t>Debt service</t>
  </si>
  <si>
    <t xml:space="preserve">     Cash Transfer Unit.</t>
  </si>
  <si>
    <t>iii. Resusitation of Monument at Zungeru and Baro</t>
  </si>
  <si>
    <t>(Bida, Suleja and Minna); Starter packs for NDE/State graduands</t>
  </si>
  <si>
    <t xml:space="preserve">ii. Accelerated Nutrition Project in Nigeria (ANRiN) </t>
  </si>
  <si>
    <t xml:space="preserve">     and Newborn Health- (E4A- Mamaye)</t>
  </si>
  <si>
    <t xml:space="preserve">   Programme - SFH,CRS/MSH </t>
  </si>
  <si>
    <t xml:space="preserve">ii. Neglected Tropical Disease Elimination- MITOSATH : </t>
  </si>
  <si>
    <t xml:space="preserve">    2022 PROPOSED BUDGET</t>
  </si>
  <si>
    <t>i. Participation in Business and Investment Forum (BIF)</t>
  </si>
  <si>
    <t>ii. Investment Facilitation and Ease of Doing Business Presidential Council</t>
  </si>
  <si>
    <t>iii. Devlop and Produce a Single Incentive Policy Document</t>
  </si>
  <si>
    <t>ii. Provision and Installation of CCT Camera and Solar Panel</t>
  </si>
  <si>
    <t>i. Renovation of Female Hotel</t>
  </si>
  <si>
    <t>ii.Installation of Solar Energyand Street Light</t>
  </si>
  <si>
    <t>i. Renovation of Midwifery Laboratory Models</t>
  </si>
  <si>
    <t>ii. Renovation of Science Laboratory</t>
  </si>
  <si>
    <t>iii. Purchase of Library Books</t>
  </si>
  <si>
    <t>iii. Renovation of 2no Block of Staff Quarters and Boys Quarters</t>
  </si>
  <si>
    <t>iv. Purchase of 1n0 Toyota Camry and 2no Toyota Corolla Saloon</t>
  </si>
  <si>
    <t>i. Variation on Construction of Male Hostel</t>
  </si>
  <si>
    <t>ii. Variation on Purchase of 1no 32 Seater Bus</t>
  </si>
  <si>
    <t>iii. Constructio of Central Incinerator</t>
  </si>
  <si>
    <t>iv. Constructioon of Outdoor Sporting Complex</t>
  </si>
  <si>
    <t>i. Home Grown School Feeding Programme</t>
  </si>
  <si>
    <t>ii. N Power</t>
  </si>
  <si>
    <t>iii. Trader Money</t>
  </si>
  <si>
    <t>iv. Farmer Money</t>
  </si>
  <si>
    <t>viii. FADAMA Activities</t>
  </si>
  <si>
    <t xml:space="preserve">ix. Commodity value chain development with focus on Rice and Sorghum in 3 Local </t>
  </si>
  <si>
    <t>x. National Food Security Programme (NFSP)</t>
  </si>
  <si>
    <t xml:space="preserve">    Device for Data Collection</t>
  </si>
  <si>
    <t>iii. Renovation of Offices</t>
  </si>
  <si>
    <t>iv. Purchase of Photocopying Machine</t>
  </si>
  <si>
    <t>v. Purchase of Office Furniture</t>
  </si>
  <si>
    <t>vi. Renovation of Schools ( Emergency )</t>
  </si>
  <si>
    <t>iii. Non State Actor; Training, Warehouse Management and Procurement of Nutrition Drugs</t>
  </si>
  <si>
    <t>2022 PROPOSED</t>
  </si>
  <si>
    <t xml:space="preserve">vi. GAVI Support to Immunization/ Health Promotion Activities  </t>
  </si>
  <si>
    <t>iii. Procurement of Test Tube and Laboratory Consumables</t>
  </si>
  <si>
    <t>iv. Construction of Car port and Landscaping of the Premises</t>
  </si>
  <si>
    <t>ii. Provision of ICT Facilities</t>
  </si>
  <si>
    <t>i. Renovation of the Newly Allocated Offices</t>
  </si>
  <si>
    <t>ii. Promoting Access to High quality HIV/AIDS Prevention Services</t>
  </si>
  <si>
    <t>i. Supporting the Implementation and Scaling of HIV and TB Prevention</t>
  </si>
  <si>
    <t xml:space="preserve">   and Treatment Programs</t>
  </si>
  <si>
    <t>ii. Support to the Operation of Fiscal Transparency</t>
  </si>
  <si>
    <t>i. Provision of Health Consumables</t>
  </si>
  <si>
    <t xml:space="preserve">iv.   Intergrated Disease Survellance Report (IDSR)/Emergency   Operation (EOC). </t>
  </si>
  <si>
    <t xml:space="preserve"> Digitalization of TV Station and Furnishing of Offices</t>
  </si>
  <si>
    <t xml:space="preserve"> Digitalization of Newsroom, Admin, Account and Commercial Departments</t>
  </si>
  <si>
    <t xml:space="preserve">  Production of Calenders and Diaries</t>
  </si>
  <si>
    <t xml:space="preserve">  Community and Social Services (CSS) by Honourable Members</t>
  </si>
  <si>
    <t xml:space="preserve">  Renovation of ICT Center at the Head-quarter</t>
  </si>
  <si>
    <t>v. Orientation, Retreat and Conduct of Easter Pilgrimage</t>
  </si>
  <si>
    <t xml:space="preserve"> CHRISTIAN PILGRIMAGE(25m)</t>
  </si>
  <si>
    <t xml:space="preserve"> Renovation/Re-construction of Government House Phase II</t>
  </si>
  <si>
    <t xml:space="preserve"> Renovation of Deputy Governor's Residence</t>
  </si>
  <si>
    <t xml:space="preserve"> Procurement and Distribution of Relief Materials to Victims of Disaster</t>
  </si>
  <si>
    <t xml:space="preserve"> Purchase of Office Furniture for MDAs</t>
  </si>
  <si>
    <t xml:space="preserve"> Procurement of Assorted Grains</t>
  </si>
  <si>
    <t xml:space="preserve"> Purchase of Women and Youth Friendly Equipment - Power Tiller, Planters, Manual</t>
  </si>
  <si>
    <t xml:space="preserve"> Fencing and Equiping of Farm Institute Tegina</t>
  </si>
  <si>
    <t xml:space="preserve"> Construction of Anatomy, Physiology and Micro Biology Laboratories</t>
  </si>
  <si>
    <t xml:space="preserve"> Transportation of Fertilizers to Stores Across the State for 2022 Farming Season</t>
  </si>
  <si>
    <t xml:space="preserve"> Training and Distribution of Vitamin A Fortified Maize, Orange Flesh, Sweet Potatoes </t>
  </si>
  <si>
    <t xml:space="preserve"> Surface Dressing of 6no RAMP Roads (235.19KM)</t>
  </si>
  <si>
    <t xml:space="preserve"> Purchase of Poultry Incubator and Archery Equipment</t>
  </si>
  <si>
    <t xml:space="preserve"> Cooperative Data Analysis (CODAS) and Education</t>
  </si>
  <si>
    <t xml:space="preserve">iii. Electrification of: </t>
  </si>
  <si>
    <t xml:space="preserve">  Promotion/Participation in Domestic and International Trade Fairs</t>
  </si>
  <si>
    <t xml:space="preserve"> NAFEST, RATAFEST</t>
  </si>
  <si>
    <t xml:space="preserve"> Buying of Airtime on NTA and Radio for Business Promotion</t>
  </si>
  <si>
    <t xml:space="preserve"> Renovation of Cooperative Storage Facilities at Edozhigi and Kontagora</t>
  </si>
  <si>
    <t xml:space="preserve"> Furnishing and Provision of Equipment to Minna and Suleja Area Commercial Offices</t>
  </si>
  <si>
    <t xml:space="preserve"> Construction of Libelle to Nasko to Salka Road</t>
  </si>
  <si>
    <t xml:space="preserve"> 19th Round of CBT ; Update of State Single Register (SR);payment to Master Trainers </t>
  </si>
  <si>
    <t xml:space="preserve"> Rehabilitation of 3no Bi-Water Schemes at Mokwa, Kafinkoro and Mariga</t>
  </si>
  <si>
    <t>Supply and Installation of 2no Isolated Powered Plants to Etsugaie/Sheshi Dama and</t>
  </si>
  <si>
    <t xml:space="preserve"> Procurement of Auxillary Equipment to Minna, Bida, Suleja and Kontagora Water Works</t>
  </si>
  <si>
    <t xml:space="preserve"> Reticulation and Purchase of Water Treatment Plant, Kontagora</t>
  </si>
  <si>
    <t xml:space="preserve"> Rehabilitation of Existing Rigs</t>
  </si>
  <si>
    <t xml:space="preserve"> Control and Repairs of Damaged Spill-Way Canel at Bosso Dam</t>
  </si>
  <si>
    <t xml:space="preserve"> Engagement of an Advisory Consultant </t>
  </si>
  <si>
    <t xml:space="preserve"> Starter Home, Tunga Minna</t>
  </si>
  <si>
    <t xml:space="preserve"> Completion of Conel Sani Bello Housing Estate, Kontagora</t>
  </si>
  <si>
    <t xml:space="preserve"> Opening of Access Road Within Urban Area, Minna , Suleja, Bida and Kontagora</t>
  </si>
  <si>
    <t xml:space="preserve"> Demacation of Resolved Conflict Areas</t>
  </si>
  <si>
    <t>i. Replacement of Dead Solar Streetlight Accessories</t>
  </si>
  <si>
    <t>ii. Conversion of Streetlight to 33kva</t>
  </si>
  <si>
    <t xml:space="preserve">iv. Supply of Streetlight Accessories in Minna </t>
  </si>
  <si>
    <t>v. Supply and Installation of Solar Powered Streetlight Along 3no Roads in Bosso</t>
  </si>
  <si>
    <t>vii. Supply and Installation of Solar Powered Streetlight at Banyagi and Banma</t>
  </si>
  <si>
    <t>i. Renovation/Extension of State House of Assembly Complex and Clinic,  Minna</t>
  </si>
  <si>
    <t>iii. Construction of Fire Service Stations at New-Bussa</t>
  </si>
  <si>
    <t>iv. Construction of Fire Service Stations at  Agaie</t>
  </si>
  <si>
    <t>v. Construction of Fire Service Stations at Lapai</t>
  </si>
  <si>
    <t xml:space="preserve">vi. Construction of Police Station at Lapai </t>
  </si>
  <si>
    <t>vii. Construction of One-stop Shop at Minna</t>
  </si>
  <si>
    <t>viii. Fencing of Min. of Works Area Office and Completion of VIO's Office. Kagara</t>
  </si>
  <si>
    <t>ix. Construction of Collapsed Conference Hall and Offices in Niger State</t>
  </si>
  <si>
    <t xml:space="preserve"> Construction and Furnishing of Statistical Offices at Bida and Borgu</t>
  </si>
  <si>
    <t xml:space="preserve"> Purchase of Office Equipment  for MDAs</t>
  </si>
  <si>
    <t xml:space="preserve"> Development of Sectoral Datadase, Up-grading of Website, and Purchase of Hand held</t>
  </si>
  <si>
    <t xml:space="preserve"> Payment for the Outstanding Contractor Financing</t>
  </si>
  <si>
    <t xml:space="preserve"> Support to Economic and Procurement governance; SDGs and Environmental </t>
  </si>
  <si>
    <t xml:space="preserve">ii. Completion of Renovation and Furnishing of Zonal Offices at New-Bussa, Kontagora </t>
  </si>
  <si>
    <t xml:space="preserve">    and suleja</t>
  </si>
  <si>
    <t xml:space="preserve"> Construction of Additional Office Accomodation</t>
  </si>
  <si>
    <t xml:space="preserve"> Whole School Development Phase II</t>
  </si>
  <si>
    <t>Construction of 2no Block of Classrooms (Upstair)</t>
  </si>
  <si>
    <t xml:space="preserve">  2016/2017 TETFUND Normal Intervention: Construction of School of Sciences and </t>
  </si>
  <si>
    <t>Construction of Culvert/Drainages</t>
  </si>
  <si>
    <t xml:space="preserve">  Lecturers.</t>
  </si>
  <si>
    <t>i. Provision of Internet Facilities/Services</t>
  </si>
  <si>
    <t xml:space="preserve">ii. Education Infrastructure Provisions/Development; Professitional Enhancement for </t>
  </si>
  <si>
    <t xml:space="preserve">  Development of Teacher Institute Study Center, Agaie</t>
  </si>
  <si>
    <t xml:space="preserve">  Construction of 250 Capacity Lecture Theatre</t>
  </si>
  <si>
    <t xml:space="preserve">  Bursary Award to Students</t>
  </si>
  <si>
    <t xml:space="preserve">  Rehabilitation of General Hospital, Tungan Magajiya</t>
  </si>
  <si>
    <t xml:space="preserve">  Construction and Furnishing of Administrative Block</t>
  </si>
  <si>
    <t xml:space="preserve">  Development of Sports Facilities</t>
  </si>
  <si>
    <t>ii. Renovation and of Fencing 123 Indoor Sport Complex</t>
  </si>
  <si>
    <t xml:space="preserve"> Women Empowerment Project in Wushishi, Agaie and Shiroro LGAs</t>
  </si>
  <si>
    <t xml:space="preserve"> Desiltation of Mega Drainages and Water Ways in Minna, Suleja, Bida and Kontagora</t>
  </si>
  <si>
    <t xml:space="preserve">  Construction of 2no Roudabout in Kontagora and 1no in Bida</t>
  </si>
  <si>
    <t xml:space="preserve">  Renovation of Emir Palaces, Kontagora, Kagara and Minna</t>
  </si>
  <si>
    <t xml:space="preserve">  Renovation and Equiping of Women Development Centres, Magama, Gurara and Katcha</t>
  </si>
  <si>
    <t xml:space="preserve">  Renovation of the Ministry</t>
  </si>
  <si>
    <t xml:space="preserve"> Installation of Weigh-bridge</t>
  </si>
  <si>
    <t xml:space="preserve"> Payment of Compensation for Land Acquired</t>
  </si>
  <si>
    <t>vii. Construction of Hakimin Kuta Road</t>
  </si>
  <si>
    <t>e) Purchase of 5no Transformers and Installation Materials</t>
  </si>
  <si>
    <t>i. Development of Zoological Garden and Purchase of Additional Animals</t>
  </si>
  <si>
    <t>i. Construction of 100no Hand Pump Boreholes Across the State</t>
  </si>
  <si>
    <t>ii. Drilling of 26nos Hand Pump Boreholes and Rehabililtation of 19nos Boreholes in K/gora</t>
  </si>
  <si>
    <t>iii..Supply of Solar Powered Streetlight Materials for Maintenance of Minna Streetlight</t>
  </si>
  <si>
    <t>vi. Supply and Installation of Powered Streetlight Along Mechanical Workshop Access Road</t>
  </si>
  <si>
    <t>ii. Preparation and Production of 2023 Budget</t>
  </si>
  <si>
    <t>i. Renovation and Reconstruction of Library at Government Science College (GSC), Baro</t>
  </si>
  <si>
    <t>vii. Community Value Chain Development on Rice and Sorghum (IFAD)</t>
  </si>
  <si>
    <t xml:space="preserve"> Government Areas- Agaie, Gbako and Wushishi (ATASP)</t>
  </si>
  <si>
    <t>iii. Rehabilitation of Gusoro/Kuta Water Supply Schemes</t>
  </si>
  <si>
    <t>ii. Purchase of Virtual Equipment for NSPC Conference Hall</t>
  </si>
  <si>
    <t xml:space="preserve">    Support to SMEs Affected by COVID-19 Pandemic (NCARES)</t>
  </si>
  <si>
    <t>ii. Coordination of Nutrition Activities (UNICEF)</t>
  </si>
  <si>
    <t>467/083</t>
  </si>
  <si>
    <t>Emergency Projects</t>
  </si>
  <si>
    <t xml:space="preserve"> Implementation of Special Projects</t>
  </si>
  <si>
    <t xml:space="preserve"> Rehabilitation of Storm Damaged 53no Secondary Schools Across the State</t>
  </si>
  <si>
    <t>458/011</t>
  </si>
  <si>
    <t xml:space="preserve"> Implementation of Nutrition Activities</t>
  </si>
  <si>
    <t xml:space="preserve"> Conduct of Local Government  Elections</t>
  </si>
  <si>
    <t>PRIVATE BOND/IDB/NIXIM BANK FACILITY:</t>
  </si>
  <si>
    <t>i. Renovation and Furnishing of General Hospitals, Agaie and Kagara</t>
  </si>
  <si>
    <t>ii. Upgrading/Furnishing of General Hospital, Minna</t>
  </si>
  <si>
    <t>iii. Renovation/Furnishing of General Hospital, Mokwa</t>
  </si>
  <si>
    <t>iv. Provision of Maternity Complex, General Hospital, Bida</t>
  </si>
  <si>
    <t xml:space="preserve"> Procurement of Health Commodities, Equipment and Laboratory Reagents</t>
  </si>
  <si>
    <t>i. Procurement of Hospital Equipment for General Hospital, Minna</t>
  </si>
  <si>
    <t>ii. Renovation and Equiping of Tungan Yakubu Hospital</t>
  </si>
  <si>
    <t xml:space="preserve"> Upgrading of Social Rehabilitation Centre, Minna</t>
  </si>
  <si>
    <t>iv. Renovation of Chanchaga Leprosy Center, Minna</t>
  </si>
  <si>
    <t>vi. Provision of Free Deliveries in State General Hospitals, Consumables in Secondary</t>
  </si>
  <si>
    <t xml:space="preserve">   Health Facilities and Eradication of Malaria</t>
  </si>
  <si>
    <t>vii. Provision of Furniture and Equipment to Private Health Establishment Board</t>
  </si>
  <si>
    <t>viii. Public Health Emergency Intervention</t>
  </si>
  <si>
    <t>ix. Public Health Programme on NCD, Cancer Control, Hepatities, NTD, Diarrhoea and IDRS</t>
  </si>
  <si>
    <t>original</t>
  </si>
  <si>
    <t>new</t>
  </si>
  <si>
    <t>diff</t>
  </si>
  <si>
    <t>rmk</t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</si>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</sst>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N&quot;\ #,##0.00;[Red]&quot;N&quot;\ \-#,##0.00"/>
    <numFmt numFmtId="165" formatCode="000"/>
    <numFmt numFmtId="166" formatCode="00000000000"/>
    <numFmt numFmtId="167" formatCode="000000000000"/>
    <numFmt numFmtId="168" formatCode="00"/>
    <numFmt numFmtId="169" formatCode="00000"/>
    <numFmt numFmtId="170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 val="singleAccounting"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48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8">
    <xf numFmtId="0" fontId="0" fillId="0" borderId="0" xfId="0"/>
    <xf numFmtId="0" fontId="3" fillId="0" borderId="0" xfId="0" applyFont="1"/>
    <xf numFmtId="0" fontId="3" fillId="0" borderId="0" xfId="0" applyFont="1" applyBorder="1"/>
    <xf numFmtId="43" fontId="3" fillId="0" borderId="0" xfId="1" applyFont="1"/>
    <xf numFmtId="0" fontId="2" fillId="0" borderId="0" xfId="0" applyFont="1"/>
    <xf numFmtId="43" fontId="2" fillId="0" borderId="1" xfId="1" applyFont="1" applyBorder="1"/>
    <xf numFmtId="43" fontId="2" fillId="0" borderId="0" xfId="1" applyFont="1" applyBorder="1"/>
    <xf numFmtId="43" fontId="2" fillId="0" borderId="13" xfId="1" applyFont="1" applyBorder="1"/>
    <xf numFmtId="43" fontId="2" fillId="0" borderId="0" xfId="1" applyFont="1"/>
    <xf numFmtId="0" fontId="3" fillId="0" borderId="10" xfId="0" applyFont="1" applyBorder="1"/>
    <xf numFmtId="0" fontId="3" fillId="0" borderId="1" xfId="0" applyFont="1" applyBorder="1"/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3" fontId="6" fillId="0" borderId="20" xfId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3" fontId="7" fillId="0" borderId="20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43" fontId="7" fillId="0" borderId="9" xfId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43" fontId="4" fillId="0" borderId="9" xfId="1" applyFont="1" applyBorder="1" applyAlignment="1">
      <alignment vertical="center"/>
    </xf>
    <xf numFmtId="0" fontId="8" fillId="0" borderId="9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0" fillId="0" borderId="21" xfId="0" applyBorder="1"/>
    <xf numFmtId="0" fontId="0" fillId="0" borderId="9" xfId="0" applyBorder="1"/>
    <xf numFmtId="0" fontId="9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0" fillId="0" borderId="13" xfId="0" applyBorder="1"/>
    <xf numFmtId="0" fontId="0" fillId="0" borderId="23" xfId="0" applyBorder="1"/>
    <xf numFmtId="0" fontId="0" fillId="0" borderId="3" xfId="0" applyBorder="1"/>
    <xf numFmtId="0" fontId="0" fillId="0" borderId="24" xfId="0" applyBorder="1"/>
    <xf numFmtId="0" fontId="0" fillId="0" borderId="25" xfId="0" applyBorder="1"/>
    <xf numFmtId="43" fontId="0" fillId="0" borderId="25" xfId="1" applyFont="1" applyBorder="1"/>
    <xf numFmtId="0" fontId="3" fillId="0" borderId="24" xfId="0" applyFont="1" applyBorder="1"/>
    <xf numFmtId="0" fontId="0" fillId="0" borderId="13" xfId="0" applyFill="1" applyBorder="1"/>
    <xf numFmtId="0" fontId="3" fillId="0" borderId="13" xfId="0" applyFont="1" applyBorder="1"/>
    <xf numFmtId="43" fontId="0" fillId="0" borderId="0" xfId="0" applyNumberFormat="1"/>
    <xf numFmtId="0" fontId="0" fillId="0" borderId="7" xfId="0" applyBorder="1"/>
    <xf numFmtId="0" fontId="0" fillId="0" borderId="1" xfId="0" applyBorder="1"/>
    <xf numFmtId="43" fontId="0" fillId="0" borderId="1" xfId="1" applyFont="1" applyBorder="1"/>
    <xf numFmtId="0" fontId="10" fillId="0" borderId="13" xfId="0" applyFont="1" applyBorder="1" applyAlignment="1">
      <alignment horizontal="center" vertical="center"/>
    </xf>
    <xf numFmtId="43" fontId="0" fillId="0" borderId="13" xfId="1" applyFont="1" applyBorder="1"/>
    <xf numFmtId="0" fontId="0" fillId="4" borderId="13" xfId="0" applyFill="1" applyBorder="1"/>
    <xf numFmtId="0" fontId="2" fillId="0" borderId="27" xfId="0" applyFont="1" applyBorder="1"/>
    <xf numFmtId="43" fontId="3" fillId="0" borderId="0" xfId="0" applyNumberFormat="1" applyFont="1"/>
    <xf numFmtId="170" fontId="7" fillId="0" borderId="20" xfId="1" applyNumberFormat="1" applyFont="1" applyBorder="1" applyAlignment="1">
      <alignment horizontal="center" vertical="center"/>
    </xf>
    <xf numFmtId="0" fontId="3" fillId="0" borderId="7" xfId="0" applyFont="1" applyBorder="1"/>
    <xf numFmtId="170" fontId="3" fillId="0" borderId="0" xfId="0" applyNumberFormat="1" applyFont="1"/>
    <xf numFmtId="43" fontId="3" fillId="0" borderId="1" xfId="1" applyFont="1" applyBorder="1"/>
    <xf numFmtId="0" fontId="3" fillId="0" borderId="0" xfId="0" applyFont="1" applyAlignment="1">
      <alignment wrapText="1"/>
    </xf>
    <xf numFmtId="43" fontId="3" fillId="0" borderId="0" xfId="0" applyNumberFormat="1" applyFont="1" applyAlignment="1">
      <alignment wrapText="1"/>
    </xf>
    <xf numFmtId="43" fontId="2" fillId="0" borderId="3" xfId="1" applyFont="1" applyBorder="1"/>
    <xf numFmtId="0" fontId="3" fillId="5" borderId="0" xfId="0" applyFont="1" applyFill="1" applyAlignment="1">
      <alignment wrapText="1"/>
    </xf>
    <xf numFmtId="43" fontId="2" fillId="0" borderId="1" xfId="0" applyNumberFormat="1" applyFont="1" applyBorder="1"/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3" fontId="2" fillId="0" borderId="0" xfId="0" applyNumberFormat="1" applyFont="1"/>
    <xf numFmtId="0" fontId="3" fillId="5" borderId="1" xfId="0" applyFont="1" applyFill="1" applyBorder="1"/>
    <xf numFmtId="43" fontId="3" fillId="0" borderId="10" xfId="1" applyFont="1" applyBorder="1"/>
    <xf numFmtId="0" fontId="3" fillId="5" borderId="0" xfId="0" applyFont="1" applyFill="1"/>
    <xf numFmtId="0" fontId="2" fillId="0" borderId="1" xfId="0" applyFont="1" applyBorder="1"/>
    <xf numFmtId="0" fontId="2" fillId="0" borderId="10" xfId="0" applyFont="1" applyBorder="1"/>
    <xf numFmtId="0" fontId="14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0" borderId="13" xfId="0" applyFont="1" applyBorder="1"/>
    <xf numFmtId="43" fontId="2" fillId="0" borderId="27" xfId="1" applyFont="1" applyBorder="1"/>
    <xf numFmtId="0" fontId="13" fillId="0" borderId="0" xfId="0" applyFont="1"/>
    <xf numFmtId="43" fontId="0" fillId="0" borderId="0" xfId="1" applyFont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13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5" fillId="0" borderId="10" xfId="0" applyFont="1" applyFill="1" applyBorder="1"/>
    <xf numFmtId="0" fontId="15" fillId="0" borderId="1" xfId="0" applyFont="1" applyFill="1" applyBorder="1"/>
    <xf numFmtId="0" fontId="12" fillId="0" borderId="0" xfId="0" applyFont="1"/>
    <xf numFmtId="0" fontId="12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16" fillId="0" borderId="0" xfId="0" applyNumberFormat="1" applyFont="1" applyFill="1" applyBorder="1"/>
    <xf numFmtId="0" fontId="1" fillId="0" borderId="0" xfId="0" applyFont="1"/>
    <xf numFmtId="43" fontId="2" fillId="0" borderId="0" xfId="1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6" xfId="1" applyFont="1" applyBorder="1"/>
    <xf numFmtId="0" fontId="3" fillId="0" borderId="23" xfId="0" applyFont="1" applyBorder="1"/>
    <xf numFmtId="43" fontId="3" fillId="0" borderId="34" xfId="1" applyFont="1" applyBorder="1"/>
    <xf numFmtId="0" fontId="2" fillId="0" borderId="30" xfId="0" applyFont="1" applyBorder="1"/>
    <xf numFmtId="43" fontId="2" fillId="0" borderId="30" xfId="1" applyFont="1" applyBorder="1"/>
    <xf numFmtId="0" fontId="0" fillId="0" borderId="2" xfId="0" applyBorder="1"/>
    <xf numFmtId="43" fontId="2" fillId="0" borderId="2" xfId="1" applyFont="1" applyBorder="1" applyAlignment="1">
      <alignment horizontal="center"/>
    </xf>
    <xf numFmtId="43" fontId="12" fillId="0" borderId="0" xfId="1" applyFont="1"/>
    <xf numFmtId="0" fontId="12" fillId="0" borderId="1" xfId="0" applyFont="1" applyBorder="1"/>
    <xf numFmtId="43" fontId="12" fillId="0" borderId="1" xfId="1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43" fontId="2" fillId="0" borderId="2" xfId="1" applyFont="1" applyBorder="1"/>
    <xf numFmtId="43" fontId="2" fillId="0" borderId="3" xfId="0" applyNumberFormat="1" applyFon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2" fillId="0" borderId="2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/>
    </xf>
    <xf numFmtId="43" fontId="17" fillId="0" borderId="0" xfId="0" applyNumberFormat="1" applyFont="1" applyFill="1" applyBorder="1" applyAlignment="1">
      <alignment horizontal="center"/>
    </xf>
    <xf numFmtId="43" fontId="16" fillId="0" borderId="0" xfId="1" applyFont="1" applyFill="1" applyBorder="1"/>
    <xf numFmtId="2" fontId="0" fillId="0" borderId="0" xfId="0" applyNumberFormat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6" borderId="0" xfId="0" applyFont="1" applyFill="1" applyBorder="1"/>
    <xf numFmtId="0" fontId="19" fillId="0" borderId="0" xfId="0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43" fontId="18" fillId="0" borderId="10" xfId="1" applyFont="1" applyFill="1" applyBorder="1" applyAlignment="1"/>
    <xf numFmtId="43" fontId="18" fillId="0" borderId="10" xfId="1" applyFont="1" applyFill="1" applyBorder="1" applyAlignment="1">
      <alignment horizontal="center"/>
    </xf>
    <xf numFmtId="43" fontId="18" fillId="0" borderId="1" xfId="1" applyFont="1" applyFill="1" applyBorder="1" applyAlignment="1"/>
    <xf numFmtId="43" fontId="18" fillId="0" borderId="10" xfId="1" applyFont="1" applyFill="1" applyBorder="1" applyAlignment="1">
      <alignment wrapText="1"/>
    </xf>
    <xf numFmtId="43" fontId="18" fillId="0" borderId="10" xfId="1" applyFont="1" applyFill="1" applyBorder="1" applyAlignment="1">
      <alignment horizontal="center" wrapText="1"/>
    </xf>
    <xf numFmtId="43" fontId="20" fillId="0" borderId="31" xfId="1" applyFont="1" applyFill="1" applyBorder="1" applyAlignment="1"/>
    <xf numFmtId="43" fontId="21" fillId="0" borderId="1" xfId="1" applyFont="1" applyFill="1" applyBorder="1" applyAlignment="1"/>
    <xf numFmtId="43" fontId="18" fillId="0" borderId="0" xfId="1" applyFont="1" applyFill="1" applyBorder="1" applyAlignment="1">
      <alignment horizontal="center"/>
    </xf>
    <xf numFmtId="43" fontId="18" fillId="0" borderId="0" xfId="0" applyNumberFormat="1" applyFont="1" applyFill="1" applyBorder="1" applyAlignment="1"/>
    <xf numFmtId="43" fontId="18" fillId="0" borderId="32" xfId="1" applyFont="1" applyFill="1" applyBorder="1" applyAlignment="1"/>
    <xf numFmtId="43" fontId="18" fillId="0" borderId="1" xfId="1" applyFont="1" applyFill="1" applyBorder="1" applyAlignment="1">
      <alignment horizontal="center"/>
    </xf>
    <xf numFmtId="43" fontId="18" fillId="0" borderId="1" xfId="1" applyFont="1" applyFill="1" applyBorder="1" applyAlignment="1">
      <alignment wrapText="1"/>
    </xf>
    <xf numFmtId="43" fontId="18" fillId="0" borderId="32" xfId="1" applyFont="1" applyFill="1" applyBorder="1" applyAlignment="1">
      <alignment horizontal="center"/>
    </xf>
    <xf numFmtId="0" fontId="3" fillId="5" borderId="0" xfId="0" applyFont="1" applyFill="1" applyBorder="1"/>
    <xf numFmtId="43" fontId="3" fillId="0" borderId="0" xfId="1" applyFont="1" applyAlignment="1">
      <alignment horizontal="right"/>
    </xf>
    <xf numFmtId="43" fontId="3" fillId="0" borderId="9" xfId="1" applyFont="1" applyBorder="1" applyAlignment="1">
      <alignment vertical="center"/>
    </xf>
    <xf numFmtId="170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3" fontId="12" fillId="3" borderId="0" xfId="1" applyFont="1" applyFill="1"/>
    <xf numFmtId="0" fontId="22" fillId="0" borderId="0" xfId="0" applyFont="1"/>
    <xf numFmtId="0" fontId="3" fillId="5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29" xfId="0" applyFont="1" applyBorder="1" applyAlignment="1">
      <alignment horizontal="right"/>
    </xf>
    <xf numFmtId="166" fontId="3" fillId="0" borderId="29" xfId="0" applyNumberFormat="1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center" wrapText="1"/>
    </xf>
    <xf numFmtId="0" fontId="3" fillId="0" borderId="8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1" xfId="0" applyFont="1" applyBorder="1" applyAlignment="1"/>
    <xf numFmtId="0" fontId="3" fillId="0" borderId="17" xfId="0" applyFont="1" applyBorder="1"/>
    <xf numFmtId="0" fontId="3" fillId="0" borderId="18" xfId="0" applyFont="1" applyBorder="1"/>
    <xf numFmtId="0" fontId="3" fillId="0" borderId="9" xfId="0" applyFont="1" applyBorder="1"/>
    <xf numFmtId="0" fontId="3" fillId="0" borderId="18" xfId="0" applyFont="1" applyBorder="1" applyAlignment="1"/>
    <xf numFmtId="0" fontId="3" fillId="0" borderId="17" xfId="0" applyFont="1" applyBorder="1" applyAlignment="1"/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10" xfId="0" quotePrefix="1" applyFont="1" applyBorder="1" applyAlignment="1">
      <alignment horizontal="right"/>
    </xf>
    <xf numFmtId="0" fontId="3" fillId="0" borderId="7" xfId="0" quotePrefix="1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3" fillId="0" borderId="1" xfId="0" applyNumberFormat="1" applyFont="1" applyBorder="1"/>
    <xf numFmtId="0" fontId="3" fillId="5" borderId="0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right"/>
    </xf>
    <xf numFmtId="0" fontId="3" fillId="5" borderId="0" xfId="0" applyFont="1" applyFill="1" applyBorder="1" applyAlignment="1">
      <alignment horizontal="left" wrapText="1"/>
    </xf>
    <xf numFmtId="0" fontId="3" fillId="0" borderId="8" xfId="0" applyFont="1" applyBorder="1" applyAlignment="1">
      <alignment horizontal="right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Fill="1" applyBorder="1"/>
    <xf numFmtId="0" fontId="3" fillId="5" borderId="0" xfId="0" applyNumberFormat="1" applyFont="1" applyFill="1" applyBorder="1" applyAlignment="1">
      <alignment horizontal="right"/>
    </xf>
    <xf numFmtId="0" fontId="3" fillId="5" borderId="1" xfId="0" applyNumberFormat="1" applyFont="1" applyFill="1" applyBorder="1"/>
    <xf numFmtId="43" fontId="3" fillId="5" borderId="1" xfId="1" applyFont="1" applyFill="1" applyBorder="1" applyAlignment="1">
      <alignment horizontal="center"/>
    </xf>
    <xf numFmtId="0" fontId="3" fillId="0" borderId="10" xfId="0" applyNumberFormat="1" applyFont="1" applyBorder="1"/>
    <xf numFmtId="0" fontId="3" fillId="0" borderId="14" xfId="0" quotePrefix="1" applyFont="1" applyBorder="1" applyAlignment="1">
      <alignment horizontal="right"/>
    </xf>
    <xf numFmtId="0" fontId="3" fillId="0" borderId="1" xfId="0" applyFont="1" applyFill="1" applyBorder="1"/>
    <xf numFmtId="0" fontId="3" fillId="0" borderId="10" xfId="0" applyFont="1" applyBorder="1" applyAlignment="1"/>
    <xf numFmtId="0" fontId="3" fillId="0" borderId="8" xfId="0" applyFont="1" applyBorder="1" applyAlignment="1"/>
    <xf numFmtId="165" fontId="3" fillId="0" borderId="10" xfId="0" quotePrefix="1" applyNumberFormat="1" applyFont="1" applyBorder="1" applyAlignment="1">
      <alignment horizontal="right"/>
    </xf>
    <xf numFmtId="0" fontId="24" fillId="5" borderId="0" xfId="0" applyFont="1" applyFill="1" applyBorder="1" applyAlignment="1">
      <alignment horizontal="left" wrapText="1"/>
    </xf>
    <xf numFmtId="0" fontId="3" fillId="0" borderId="12" xfId="0" applyFont="1" applyBorder="1"/>
    <xf numFmtId="0" fontId="3" fillId="0" borderId="1" xfId="0" applyFont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wrapText="1"/>
    </xf>
    <xf numFmtId="0" fontId="3" fillId="7" borderId="7" xfId="0" applyFont="1" applyFill="1" applyBorder="1" applyAlignment="1">
      <alignment horizontal="right"/>
    </xf>
    <xf numFmtId="0" fontId="24" fillId="5" borderId="0" xfId="0" applyFont="1" applyFill="1" applyBorder="1" applyAlignment="1">
      <alignment wrapText="1"/>
    </xf>
    <xf numFmtId="0" fontId="24" fillId="5" borderId="0" xfId="0" applyFont="1" applyFill="1" applyBorder="1" applyAlignment="1">
      <alignment vertical="top" wrapText="1"/>
    </xf>
    <xf numFmtId="0" fontId="3" fillId="0" borderId="26" xfId="0" quotePrefix="1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7" xfId="0" quotePrefix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/>
    <xf numFmtId="0" fontId="3" fillId="5" borderId="27" xfId="0" applyFont="1" applyFill="1" applyBorder="1" applyAlignment="1">
      <alignment wrapText="1"/>
    </xf>
    <xf numFmtId="0" fontId="3" fillId="5" borderId="0" xfId="0" applyFont="1" applyFill="1" applyAlignment="1"/>
    <xf numFmtId="0" fontId="3" fillId="5" borderId="29" xfId="0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5" borderId="29" xfId="0" applyFont="1" applyFill="1" applyBorder="1" applyAlignment="1">
      <alignment wrapText="1"/>
    </xf>
    <xf numFmtId="0" fontId="3" fillId="0" borderId="4" xfId="0" applyFont="1" applyBorder="1" applyAlignment="1">
      <alignment horizontal="right"/>
    </xf>
    <xf numFmtId="0" fontId="3" fillId="0" borderId="5" xfId="0" quotePrefix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wrapText="1"/>
    </xf>
    <xf numFmtId="43" fontId="3" fillId="5" borderId="1" xfId="1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5" borderId="7" xfId="0" applyFont="1" applyFill="1" applyBorder="1"/>
    <xf numFmtId="0" fontId="3" fillId="0" borderId="12" xfId="0" quotePrefix="1" applyFont="1" applyBorder="1" applyAlignment="1">
      <alignment horizontal="right"/>
    </xf>
    <xf numFmtId="43" fontId="3" fillId="5" borderId="0" xfId="1" applyFont="1" applyFill="1" applyBorder="1" applyAlignment="1">
      <alignment horizontal="left" wrapText="1"/>
    </xf>
    <xf numFmtId="0" fontId="3" fillId="0" borderId="1" xfId="0" quotePrefix="1" applyFont="1" applyBorder="1" applyAlignment="1">
      <alignment horizontal="right"/>
    </xf>
    <xf numFmtId="43" fontId="3" fillId="0" borderId="1" xfId="0" applyNumberFormat="1" applyFont="1" applyBorder="1"/>
    <xf numFmtId="0" fontId="3" fillId="5" borderId="7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6" fillId="5" borderId="0" xfId="0" applyFont="1" applyFill="1" applyBorder="1" applyAlignment="1">
      <alignment wrapText="1"/>
    </xf>
    <xf numFmtId="168" fontId="3" fillId="0" borderId="12" xfId="0" quotePrefix="1" applyNumberFormat="1" applyFont="1" applyBorder="1" applyAlignment="1">
      <alignment horizontal="right"/>
    </xf>
    <xf numFmtId="169" fontId="3" fillId="0" borderId="8" xfId="0" applyNumberFormat="1" applyFont="1" applyBorder="1"/>
    <xf numFmtId="0" fontId="24" fillId="5" borderId="0" xfId="0" applyFont="1" applyFill="1" applyBorder="1" applyAlignment="1">
      <alignment vertical="center" wrapText="1"/>
    </xf>
    <xf numFmtId="0" fontId="3" fillId="0" borderId="7" xfId="0" applyNumberFormat="1" applyFont="1" applyBorder="1"/>
    <xf numFmtId="0" fontId="3" fillId="0" borderId="0" xfId="0" quotePrefix="1" applyFont="1" applyBorder="1" applyAlignment="1">
      <alignment horizontal="right"/>
    </xf>
    <xf numFmtId="0" fontId="3" fillId="5" borderId="0" xfId="0" applyFont="1" applyFill="1" applyBorder="1" applyAlignment="1">
      <alignment vertical="top" wrapText="1"/>
    </xf>
    <xf numFmtId="0" fontId="3" fillId="0" borderId="10" xfId="0" applyFont="1" applyFill="1" applyBorder="1"/>
    <xf numFmtId="0" fontId="3" fillId="0" borderId="0" xfId="0" applyFont="1" applyFill="1" applyBorder="1"/>
    <xf numFmtId="168" fontId="3" fillId="0" borderId="10" xfId="0" applyNumberFormat="1" applyFont="1" applyBorder="1"/>
    <xf numFmtId="169" fontId="24" fillId="0" borderId="0" xfId="0" applyNumberFormat="1" applyFont="1" applyBorder="1"/>
    <xf numFmtId="0" fontId="3" fillId="0" borderId="1" xfId="0" applyFont="1" applyFill="1" applyBorder="1" applyAlignment="1">
      <alignment horizontal="center"/>
    </xf>
    <xf numFmtId="168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horizontal="right"/>
    </xf>
    <xf numFmtId="0" fontId="3" fillId="0" borderId="26" xfId="0" applyFont="1" applyBorder="1"/>
    <xf numFmtId="0" fontId="3" fillId="0" borderId="27" xfId="0" applyFont="1" applyBorder="1"/>
    <xf numFmtId="0" fontId="3" fillId="0" borderId="13" xfId="0" applyNumberFormat="1" applyFont="1" applyBorder="1" applyAlignment="1">
      <alignment horizontal="right"/>
    </xf>
    <xf numFmtId="0" fontId="3" fillId="0" borderId="28" xfId="0" applyNumberFormat="1" applyFont="1" applyBorder="1"/>
    <xf numFmtId="0" fontId="3" fillId="5" borderId="27" xfId="0" applyFont="1" applyFill="1" applyBorder="1" applyAlignment="1">
      <alignment horizontal="left" wrapText="1"/>
    </xf>
    <xf numFmtId="0" fontId="3" fillId="5" borderId="0" xfId="0" applyFont="1" applyFill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5" borderId="30" xfId="0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5" borderId="0" xfId="0" applyFont="1" applyFill="1" applyBorder="1" applyAlignment="1">
      <alignment horizontal="center" wrapText="1"/>
    </xf>
    <xf numFmtId="0" fontId="3" fillId="0" borderId="16" xfId="0" applyFont="1" applyBorder="1"/>
    <xf numFmtId="0" fontId="3" fillId="0" borderId="0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vertical="top" wrapText="1"/>
    </xf>
    <xf numFmtId="168" fontId="24" fillId="0" borderId="0" xfId="0" applyNumberFormat="1" applyFont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169" fontId="24" fillId="0" borderId="0" xfId="0" applyNumberFormat="1" applyFont="1" applyBorder="1" applyAlignment="1">
      <alignment vertical="top"/>
    </xf>
    <xf numFmtId="168" fontId="25" fillId="0" borderId="10" xfId="0" applyNumberFormat="1" applyFont="1" applyBorder="1" applyAlignment="1"/>
    <xf numFmtId="169" fontId="24" fillId="0" borderId="8" xfId="0" applyNumberFormat="1" applyFont="1" applyBorder="1" applyAlignment="1"/>
    <xf numFmtId="43" fontId="3" fillId="5" borderId="0" xfId="0" applyNumberFormat="1" applyFont="1" applyFill="1" applyBorder="1" applyAlignment="1">
      <alignment wrapText="1"/>
    </xf>
    <xf numFmtId="43" fontId="3" fillId="5" borderId="1" xfId="1" applyFont="1" applyFill="1" applyBorder="1"/>
    <xf numFmtId="168" fontId="27" fillId="0" borderId="10" xfId="0" quotePrefix="1" applyNumberFormat="1" applyFont="1" applyBorder="1" applyAlignment="1">
      <alignment horizontal="right"/>
    </xf>
    <xf numFmtId="0" fontId="28" fillId="0" borderId="6" xfId="0" applyFont="1" applyBorder="1"/>
    <xf numFmtId="169" fontId="25" fillId="0" borderId="8" xfId="0" applyNumberFormat="1" applyFont="1" applyBorder="1"/>
    <xf numFmtId="0" fontId="28" fillId="0" borderId="7" xfId="0" applyFont="1" applyBorder="1"/>
    <xf numFmtId="164" fontId="23" fillId="5" borderId="0" xfId="0" applyNumberFormat="1" applyFont="1" applyFill="1" applyBorder="1" applyAlignment="1">
      <alignment horizontal="left" wrapText="1"/>
    </xf>
    <xf numFmtId="169" fontId="3" fillId="0" borderId="0" xfId="0" applyNumberFormat="1" applyFont="1" applyBorder="1"/>
    <xf numFmtId="0" fontId="1" fillId="5" borderId="0" xfId="0" applyFont="1" applyFill="1" applyAlignment="1">
      <alignment wrapText="1"/>
    </xf>
    <xf numFmtId="0" fontId="3" fillId="0" borderId="3" xfId="0" applyFont="1" applyBorder="1"/>
    <xf numFmtId="43" fontId="3" fillId="5" borderId="3" xfId="1" applyFont="1" applyFill="1" applyBorder="1"/>
    <xf numFmtId="0" fontId="3" fillId="0" borderId="28" xfId="0" applyFont="1" applyBorder="1" applyAlignment="1">
      <alignment horizontal="right"/>
    </xf>
    <xf numFmtId="43" fontId="3" fillId="0" borderId="13" xfId="1" applyFont="1" applyFill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0" xfId="0" applyFont="1" applyBorder="1" applyAlignment="1"/>
    <xf numFmtId="43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33" xfId="0" applyFont="1" applyBorder="1"/>
    <xf numFmtId="0" fontId="3" fillId="0" borderId="36" xfId="0" applyFont="1" applyBorder="1"/>
    <xf numFmtId="0" fontId="3" fillId="0" borderId="30" xfId="0" applyFont="1" applyBorder="1"/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4" fillId="5" borderId="7" xfId="0" applyFont="1" applyFill="1" applyBorder="1" applyAlignment="1"/>
    <xf numFmtId="0" fontId="3" fillId="5" borderId="8" xfId="0" applyFont="1" applyFill="1" applyBorder="1" applyAlignment="1">
      <alignment wrapText="1"/>
    </xf>
    <xf numFmtId="0" fontId="3" fillId="5" borderId="8" xfId="0" applyFont="1" applyFill="1" applyBorder="1" applyAlignment="1">
      <alignment horizontal="left" wrapText="1"/>
    </xf>
    <xf numFmtId="164" fontId="3" fillId="5" borderId="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4" fillId="0" borderId="0" xfId="0" applyFont="1" applyBorder="1" applyAlignment="1">
      <alignment horizontal="justify" vertical="center" wrapText="1"/>
    </xf>
    <xf numFmtId="43" fontId="3" fillId="5" borderId="13" xfId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29" xfId="0" applyFont="1" applyFill="1" applyBorder="1" applyAlignment="1"/>
    <xf numFmtId="0" fontId="3" fillId="5" borderId="10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3" fontId="3" fillId="5" borderId="10" xfId="1" applyFont="1" applyFill="1" applyBorder="1" applyAlignment="1">
      <alignment horizontal="center"/>
    </xf>
    <xf numFmtId="43" fontId="3" fillId="5" borderId="10" xfId="1" applyFont="1" applyFill="1" applyBorder="1"/>
    <xf numFmtId="0" fontId="3" fillId="5" borderId="10" xfId="0" applyNumberFormat="1" applyFont="1" applyFill="1" applyBorder="1"/>
    <xf numFmtId="43" fontId="3" fillId="5" borderId="7" xfId="1" applyFont="1" applyFill="1" applyBorder="1"/>
    <xf numFmtId="43" fontId="3" fillId="5" borderId="7" xfId="1" applyFont="1" applyFill="1" applyBorder="1" applyAlignment="1">
      <alignment horizontal="center"/>
    </xf>
    <xf numFmtId="43" fontId="3" fillId="5" borderId="13" xfId="1" applyFont="1" applyFill="1" applyBorder="1"/>
    <xf numFmtId="43" fontId="3" fillId="5" borderId="0" xfId="0" applyNumberFormat="1" applyFont="1" applyFill="1"/>
    <xf numFmtId="0" fontId="3" fillId="5" borderId="0" xfId="0" applyFont="1" applyFill="1" applyAlignment="1">
      <alignment horizontal="left"/>
    </xf>
    <xf numFmtId="43" fontId="3" fillId="5" borderId="0" xfId="1" applyFont="1" applyFill="1" applyBorder="1"/>
    <xf numFmtId="43" fontId="3" fillId="5" borderId="1" xfId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left" vertical="center" wrapText="1"/>
    </xf>
    <xf numFmtId="43" fontId="3" fillId="0" borderId="0" xfId="1" applyFont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0" xfId="0" applyNumberFormat="1" applyFont="1"/>
    <xf numFmtId="0" fontId="3" fillId="0" borderId="18" xfId="0" applyNumberFormat="1" applyFont="1" applyBorder="1"/>
    <xf numFmtId="0" fontId="3" fillId="0" borderId="27" xfId="0" applyNumberFormat="1" applyFont="1" applyBorder="1" applyAlignment="1">
      <alignment horizontal="right"/>
    </xf>
    <xf numFmtId="0" fontId="3" fillId="0" borderId="27" xfId="0" applyNumberFormat="1" applyFont="1" applyBorder="1"/>
    <xf numFmtId="0" fontId="3" fillId="0" borderId="33" xfId="0" applyNumberFormat="1" applyFont="1" applyBorder="1"/>
    <xf numFmtId="169" fontId="24" fillId="3" borderId="7" xfId="0" applyNumberFormat="1" applyFont="1" applyFill="1" applyBorder="1"/>
    <xf numFmtId="0" fontId="3" fillId="0" borderId="23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2" xfId="0" applyNumberFormat="1" applyFont="1" applyBorder="1"/>
    <xf numFmtId="49" fontId="3" fillId="0" borderId="6" xfId="0" applyNumberFormat="1" applyFont="1" applyBorder="1" applyAlignment="1">
      <alignment horizontal="center"/>
    </xf>
    <xf numFmtId="0" fontId="3" fillId="3" borderId="10" xfId="0" quotePrefix="1" applyFont="1" applyFill="1" applyBorder="1" applyAlignment="1">
      <alignment horizontal="right"/>
    </xf>
    <xf numFmtId="0" fontId="3" fillId="3" borderId="0" xfId="0" applyNumberFormat="1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right"/>
    </xf>
    <xf numFmtId="0" fontId="3" fillId="3" borderId="8" xfId="0" quotePrefix="1" applyFont="1" applyFill="1" applyBorder="1" applyAlignment="1">
      <alignment horizontal="right"/>
    </xf>
    <xf numFmtId="165" fontId="3" fillId="3" borderId="10" xfId="0" quotePrefix="1" applyNumberFormat="1" applyFont="1" applyFill="1" applyBorder="1" applyAlignment="1">
      <alignment horizontal="right"/>
    </xf>
    <xf numFmtId="0" fontId="3" fillId="0" borderId="29" xfId="0" applyFont="1" applyBorder="1"/>
    <xf numFmtId="167" fontId="3" fillId="0" borderId="0" xfId="0" quotePrefix="1" applyNumberFormat="1" applyFont="1" applyBorder="1" applyAlignment="1">
      <alignment horizontal="right"/>
    </xf>
    <xf numFmtId="0" fontId="3" fillId="3" borderId="12" xfId="0" quotePrefix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6" xfId="0" applyFont="1" applyFill="1" applyBorder="1"/>
    <xf numFmtId="0" fontId="3" fillId="0" borderId="3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4" xfId="0" applyFont="1" applyBorder="1"/>
    <xf numFmtId="0" fontId="3" fillId="0" borderId="14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4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5" borderId="39" xfId="0" applyFont="1" applyFill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5" borderId="7" xfId="0" applyNumberFormat="1" applyFont="1" applyFill="1" applyBorder="1"/>
    <xf numFmtId="43" fontId="3" fillId="5" borderId="7" xfId="1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18" xfId="0" applyFont="1" applyFill="1" applyBorder="1" applyAlignment="1"/>
    <xf numFmtId="43" fontId="3" fillId="0" borderId="7" xfId="1" applyFont="1" applyBorder="1"/>
    <xf numFmtId="43" fontId="3" fillId="5" borderId="7" xfId="0" applyNumberFormat="1" applyFont="1" applyFill="1" applyBorder="1"/>
    <xf numFmtId="0" fontId="3" fillId="5" borderId="7" xfId="0" applyFont="1" applyFill="1" applyBorder="1" applyAlignment="1">
      <alignment horizontal="left"/>
    </xf>
    <xf numFmtId="43" fontId="3" fillId="5" borderId="7" xfId="1" applyFont="1" applyFill="1" applyBorder="1" applyAlignment="1">
      <alignment horizontal="center" vertical="top"/>
    </xf>
    <xf numFmtId="0" fontId="3" fillId="5" borderId="7" xfId="0" applyNumberFormat="1" applyFont="1" applyFill="1" applyBorder="1" applyAlignment="1">
      <alignment horizontal="center"/>
    </xf>
    <xf numFmtId="43" fontId="3" fillId="5" borderId="7" xfId="1" applyFont="1" applyFill="1" applyBorder="1" applyAlignment="1">
      <alignment horizontal="center" wrapText="1"/>
    </xf>
    <xf numFmtId="43" fontId="3" fillId="0" borderId="7" xfId="0" applyNumberFormat="1" applyFont="1" applyBorder="1"/>
    <xf numFmtId="43" fontId="3" fillId="0" borderId="7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5" borderId="0" xfId="0" applyNumberFormat="1" applyFont="1" applyFill="1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3" fontId="3" fillId="0" borderId="0" xfId="1" applyFont="1" applyBorder="1"/>
    <xf numFmtId="170" fontId="3" fillId="0" borderId="0" xfId="0" applyNumberFormat="1" applyFont="1" applyBorder="1"/>
    <xf numFmtId="43" fontId="3" fillId="0" borderId="0" xfId="0" applyNumberFormat="1" applyFont="1" applyBorder="1"/>
    <xf numFmtId="43" fontId="3" fillId="5" borderId="4" xfId="1" applyFont="1" applyFill="1" applyBorder="1" applyAlignment="1">
      <alignment horizontal="center"/>
    </xf>
    <xf numFmtId="43" fontId="3" fillId="5" borderId="0" xfId="1" applyFont="1" applyFill="1" applyBorder="1" applyAlignment="1">
      <alignment horizontal="center"/>
    </xf>
    <xf numFmtId="43" fontId="3" fillId="5" borderId="1" xfId="0" applyNumberFormat="1" applyFont="1" applyFill="1" applyBorder="1"/>
    <xf numFmtId="0" fontId="3" fillId="5" borderId="1" xfId="0" applyFont="1" applyFill="1" applyBorder="1" applyAlignment="1"/>
    <xf numFmtId="43" fontId="3" fillId="5" borderId="23" xfId="1" applyFont="1" applyFill="1" applyBorder="1" applyAlignment="1">
      <alignment horizontal="center"/>
    </xf>
    <xf numFmtId="43" fontId="4" fillId="5" borderId="13" xfId="0" applyNumberFormat="1" applyFont="1" applyFill="1" applyBorder="1" applyAlignment="1"/>
    <xf numFmtId="43" fontId="4" fillId="5" borderId="13" xfId="1" applyFont="1" applyFill="1" applyBorder="1" applyAlignment="1"/>
    <xf numFmtId="0" fontId="2" fillId="0" borderId="0" xfId="0" applyFont="1" applyAlignment="1">
      <alignment horizontal="center" wrapText="1"/>
    </xf>
    <xf numFmtId="0" fontId="12" fillId="0" borderId="0" xfId="1" applyNumberFormat="1" applyFont="1" applyAlignment="1">
      <alignment horizontal="center"/>
    </xf>
    <xf numFmtId="0" fontId="24" fillId="5" borderId="0" xfId="0" applyFont="1" applyFill="1" applyBorder="1" applyAlignment="1">
      <alignment horizontal="fill" wrapText="1"/>
    </xf>
    <xf numFmtId="0" fontId="24" fillId="5" borderId="0" xfId="0" applyFont="1" applyFill="1" applyBorder="1" applyAlignment="1">
      <alignment horizontal="justify" wrapText="1"/>
    </xf>
    <xf numFmtId="43" fontId="24" fillId="0" borderId="1" xfId="1" applyFont="1" applyBorder="1" applyAlignment="1">
      <alignment horizontal="center" vertical="center" wrapText="1"/>
    </xf>
    <xf numFmtId="0" fontId="24" fillId="0" borderId="28" xfId="0" applyFont="1" applyBorder="1" applyAlignment="1">
      <alignment wrapText="1"/>
    </xf>
    <xf numFmtId="43" fontId="24" fillId="0" borderId="1" xfId="1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43" fontId="3" fillId="5" borderId="1" xfId="1" applyFont="1" applyFill="1" applyBorder="1" applyAlignment="1">
      <alignment horizontal="center" vertical="center"/>
    </xf>
    <xf numFmtId="43" fontId="24" fillId="0" borderId="23" xfId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workbookViewId="0">
      <selection activeCell="I6" sqref="I6"/>
    </sheetView>
  </sheetViews>
  <sheetFormatPr defaultRowHeight="12.75" x14ac:dyDescent="0.2"/>
  <cols>
    <col min="1" max="1" width="13.7109375" customWidth="1"/>
    <col min="2" max="2" width="55.7109375" customWidth="1"/>
    <col min="3" max="3" width="17.5703125" customWidth="1"/>
    <col min="4" max="6" width="18.5703125" customWidth="1"/>
    <col min="7" max="7" width="19.140625" customWidth="1"/>
    <col min="9" max="9" width="16.5703125" bestFit="1" customWidth="1"/>
  </cols>
  <sheetData>
    <row r="1" spans="1:9" ht="15.75" x14ac:dyDescent="0.2">
      <c r="A1" s="395" t="s">
        <v>1045</v>
      </c>
      <c r="B1" s="395"/>
      <c r="C1" s="395"/>
      <c r="D1" s="395"/>
      <c r="E1" s="395"/>
      <c r="F1" s="395"/>
      <c r="G1" s="395"/>
    </row>
    <row r="2" spans="1:9" ht="16.5" thickBot="1" x14ac:dyDescent="0.3">
      <c r="A2" s="396" t="s">
        <v>336</v>
      </c>
      <c r="B2" s="396"/>
      <c r="C2" s="396"/>
      <c r="D2" s="396"/>
      <c r="E2" s="396"/>
      <c r="F2" s="396"/>
      <c r="G2" s="396"/>
    </row>
    <row r="3" spans="1:9" ht="29.25" thickBot="1" x14ac:dyDescent="0.25">
      <c r="A3" s="11" t="s">
        <v>337</v>
      </c>
      <c r="B3" s="12" t="s">
        <v>338</v>
      </c>
      <c r="C3" s="13" t="s">
        <v>664</v>
      </c>
      <c r="D3" s="12" t="s">
        <v>663</v>
      </c>
      <c r="E3" s="12" t="s">
        <v>651</v>
      </c>
      <c r="F3" s="12" t="s">
        <v>683</v>
      </c>
      <c r="G3" s="12" t="s">
        <v>1046</v>
      </c>
    </row>
    <row r="4" spans="1:9" ht="13.5" thickBot="1" x14ac:dyDescent="0.25">
      <c r="A4" s="14">
        <v>23000000</v>
      </c>
      <c r="B4" s="15" t="s">
        <v>339</v>
      </c>
      <c r="C4" s="16">
        <v>99037467662</v>
      </c>
      <c r="D4" s="16">
        <v>32502495317.999992</v>
      </c>
      <c r="E4" s="59" t="e">
        <f>E5+E48+E77+E103+E110+E121+E132</f>
        <v>#REF!</v>
      </c>
      <c r="F4" s="16" t="e">
        <f>F5+F48+F77+F103+F110</f>
        <v>#REF!</v>
      </c>
      <c r="G4" s="59">
        <f>G5+G48+G77+G103+G110+G121+G132</f>
        <v>62642358711.860001</v>
      </c>
      <c r="I4" s="50" t="s">
        <v>202</v>
      </c>
    </row>
    <row r="5" spans="1:9" ht="13.5" thickBot="1" x14ac:dyDescent="0.25">
      <c r="A5" s="17">
        <v>23010100</v>
      </c>
      <c r="B5" s="18" t="s">
        <v>340</v>
      </c>
      <c r="C5" s="19">
        <v>16860000000</v>
      </c>
      <c r="D5" s="19">
        <v>1958095112.7099998</v>
      </c>
      <c r="E5" s="19" t="e">
        <f>SUM(E6:E44)</f>
        <v>#REF!</v>
      </c>
      <c r="F5" s="19" t="e">
        <f>SUM(F6:F44)</f>
        <v>#REF!</v>
      </c>
      <c r="G5" s="19">
        <f>SUM(G6:G46)</f>
        <v>5820675322.1800003</v>
      </c>
      <c r="I5" s="155">
        <f>80829419944-71655919945</f>
        <v>9173499999</v>
      </c>
    </row>
    <row r="6" spans="1:9" ht="13.5" thickBot="1" x14ac:dyDescent="0.25">
      <c r="A6" s="20">
        <v>23010101</v>
      </c>
      <c r="B6" s="21" t="s">
        <v>341</v>
      </c>
      <c r="C6" s="22">
        <v>1045000000</v>
      </c>
      <c r="D6" s="22">
        <v>1429876093.5899999</v>
      </c>
      <c r="E6" s="22" t="e">
        <f>SUMIF('2022 CAP'!$C:$C,IPSACAPITAL!$A6,'2022 CAP'!#REF!)</f>
        <v>#REF!</v>
      </c>
      <c r="F6" s="22" t="e">
        <f>SUMIF('2022 CAP'!$C:$C,IPSACAPITAL!$A6,'2022 CAP'!#REF!)</f>
        <v>#REF!</v>
      </c>
      <c r="G6" s="22">
        <f>SUMIF('2022 CAP'!$C:$C,IPSACAPITAL!$A6,'2022 CAP'!$J:$J)</f>
        <v>355000000</v>
      </c>
    </row>
    <row r="7" spans="1:9" ht="13.5" thickBot="1" x14ac:dyDescent="0.25">
      <c r="A7" s="20">
        <v>23010102</v>
      </c>
      <c r="B7" s="21" t="s">
        <v>342</v>
      </c>
      <c r="C7" s="22">
        <v>0</v>
      </c>
      <c r="D7" s="22">
        <v>0</v>
      </c>
      <c r="E7" s="22" t="e">
        <f>SUMIF('2022 CAP'!$C:$C,IPSACAPITAL!$A7,'2022 CAP'!#REF!)</f>
        <v>#REF!</v>
      </c>
      <c r="F7" s="22" t="e">
        <f>SUMIF('2022 CAP'!$C:$C,IPSACAPITAL!$A7,'2022 CAP'!#REF!)</f>
        <v>#REF!</v>
      </c>
      <c r="G7" s="22">
        <f>SUMIF('2022 CAP'!$C:$C,IPSACAPITAL!$A7,'2022 CAP'!$J:$J)</f>
        <v>0</v>
      </c>
    </row>
    <row r="8" spans="1:9" ht="13.5" thickBot="1" x14ac:dyDescent="0.25">
      <c r="A8" s="20">
        <v>23010103</v>
      </c>
      <c r="B8" s="21" t="s">
        <v>343</v>
      </c>
      <c r="C8" s="22">
        <v>0</v>
      </c>
      <c r="D8" s="22">
        <v>0</v>
      </c>
      <c r="E8" s="22" t="e">
        <f>SUMIF('2022 CAP'!$C:$C,IPSACAPITAL!$A8,'2022 CAP'!#REF!)</f>
        <v>#REF!</v>
      </c>
      <c r="F8" s="22" t="e">
        <f>SUMIF('2022 CAP'!$C:$C,IPSACAPITAL!$A8,'2022 CAP'!#REF!)</f>
        <v>#REF!</v>
      </c>
      <c r="G8" s="22">
        <f>SUMIF('2022 CAP'!$C:$C,IPSACAPITAL!$A8,'2022 CAP'!$J:$J)</f>
        <v>0</v>
      </c>
    </row>
    <row r="9" spans="1:9" ht="13.5" thickBot="1" x14ac:dyDescent="0.25">
      <c r="A9" s="20">
        <v>23010104</v>
      </c>
      <c r="B9" s="21" t="s">
        <v>344</v>
      </c>
      <c r="C9" s="22">
        <v>0</v>
      </c>
      <c r="D9" s="22">
        <v>0</v>
      </c>
      <c r="E9" s="22" t="e">
        <f>SUMIF('2022 CAP'!$C:$C,IPSACAPITAL!$A9,'2022 CAP'!#REF!)</f>
        <v>#REF!</v>
      </c>
      <c r="F9" s="22" t="e">
        <f>SUMIF('2022 CAP'!$C:$C,IPSACAPITAL!$A9,'2022 CAP'!#REF!)</f>
        <v>#REF!</v>
      </c>
      <c r="G9" s="22">
        <f>SUMIF('2022 CAP'!$C:$C,IPSACAPITAL!$A9,'2022 CAP'!$J:$J)</f>
        <v>0</v>
      </c>
    </row>
    <row r="10" spans="1:9" ht="13.5" thickBot="1" x14ac:dyDescent="0.25">
      <c r="A10" s="20">
        <v>23010105</v>
      </c>
      <c r="B10" s="21" t="s">
        <v>345</v>
      </c>
      <c r="C10" s="22">
        <v>700000000</v>
      </c>
      <c r="D10" s="22">
        <v>174153283.59999999</v>
      </c>
      <c r="E10" s="22" t="e">
        <f>SUMIF('2022 CAP'!$C:$C,IPSACAPITAL!$A10,'2022 CAP'!#REF!)</f>
        <v>#REF!</v>
      </c>
      <c r="F10" s="22" t="e">
        <f>SUMIF('2022 CAP'!$C:$C,IPSACAPITAL!$A10,'2022 CAP'!#REF!)</f>
        <v>#REF!</v>
      </c>
      <c r="G10" s="22">
        <f>SUMIF('2022 CAP'!$C:$C,IPSACAPITAL!$A10,'2022 CAP'!$J:$J)</f>
        <v>1674404582.8800001</v>
      </c>
    </row>
    <row r="11" spans="1:9" ht="13.5" thickBot="1" x14ac:dyDescent="0.25">
      <c r="A11" s="20">
        <v>23010106</v>
      </c>
      <c r="B11" s="21" t="s">
        <v>346</v>
      </c>
      <c r="C11" s="22">
        <v>0</v>
      </c>
      <c r="D11" s="22">
        <v>0</v>
      </c>
      <c r="E11" s="22" t="e">
        <f>SUMIF('2022 CAP'!$C:$C,IPSACAPITAL!$A11,'2022 CAP'!#REF!)</f>
        <v>#REF!</v>
      </c>
      <c r="F11" s="22" t="e">
        <f>SUMIF('2022 CAP'!$C:$C,IPSACAPITAL!$A11,'2022 CAP'!#REF!)</f>
        <v>#REF!</v>
      </c>
      <c r="G11" s="22">
        <f>SUMIF('2022 CAP'!$C:$C,IPSACAPITAL!$A11,'2022 CAP'!$J:$J)</f>
        <v>80000000</v>
      </c>
    </row>
    <row r="12" spans="1:9" ht="13.5" thickBot="1" x14ac:dyDescent="0.25">
      <c r="A12" s="20">
        <v>23010107</v>
      </c>
      <c r="B12" s="21" t="s">
        <v>347</v>
      </c>
      <c r="C12" s="22">
        <v>0</v>
      </c>
      <c r="D12" s="22">
        <v>0</v>
      </c>
      <c r="E12" s="22" t="e">
        <f>SUMIF('2022 CAP'!$C:$C,IPSACAPITAL!$A12,'2022 CAP'!#REF!)</f>
        <v>#REF!</v>
      </c>
      <c r="F12" s="22" t="e">
        <f>SUMIF('2022 CAP'!$C:$C,IPSACAPITAL!$A12,'2022 CAP'!#REF!)</f>
        <v>#REF!</v>
      </c>
      <c r="G12" s="22">
        <f>SUMIF('2022 CAP'!$C:$C,IPSACAPITAL!$A12,'2022 CAP'!$J:$J)</f>
        <v>0</v>
      </c>
    </row>
    <row r="13" spans="1:9" ht="13.5" thickBot="1" x14ac:dyDescent="0.25">
      <c r="A13" s="20">
        <v>23010108</v>
      </c>
      <c r="B13" s="21" t="s">
        <v>348</v>
      </c>
      <c r="C13" s="22">
        <v>120000000</v>
      </c>
      <c r="D13" s="22">
        <v>0</v>
      </c>
      <c r="E13" s="22" t="e">
        <f>SUMIF('2022 CAP'!$C:$C,IPSACAPITAL!$A13,'2022 CAP'!#REF!)</f>
        <v>#REF!</v>
      </c>
      <c r="F13" s="22" t="e">
        <f>SUMIF('2022 CAP'!$C:$C,IPSACAPITAL!$A13,'2022 CAP'!#REF!)</f>
        <v>#REF!</v>
      </c>
      <c r="G13" s="22">
        <f>SUMIF('2022 CAP'!$C:$C,IPSACAPITAL!$A13,'2022 CAP'!$J:$J)</f>
        <v>0</v>
      </c>
    </row>
    <row r="14" spans="1:9" ht="13.5" thickBot="1" x14ac:dyDescent="0.25">
      <c r="A14" s="20">
        <v>23010109</v>
      </c>
      <c r="B14" s="21" t="s">
        <v>349</v>
      </c>
      <c r="C14" s="22">
        <v>52200000</v>
      </c>
      <c r="D14" s="22">
        <v>0</v>
      </c>
      <c r="E14" s="22" t="e">
        <f>SUMIF('2022 CAP'!$C:$C,IPSACAPITAL!$A14,'2022 CAP'!#REF!)</f>
        <v>#REF!</v>
      </c>
      <c r="F14" s="22" t="e">
        <f>SUMIF('2022 CAP'!$C:$C,IPSACAPITAL!$A14,'2022 CAP'!#REF!)</f>
        <v>#REF!</v>
      </c>
      <c r="G14" s="22">
        <f>SUMIF('2022 CAP'!$C:$C,IPSACAPITAL!$A14,'2022 CAP'!$J:$J)</f>
        <v>160000000</v>
      </c>
    </row>
    <row r="15" spans="1:9" ht="13.5" thickBot="1" x14ac:dyDescent="0.25">
      <c r="A15" s="20">
        <v>23010110</v>
      </c>
      <c r="B15" s="21" t="s">
        <v>350</v>
      </c>
      <c r="C15" s="22">
        <v>0</v>
      </c>
      <c r="D15" s="22">
        <v>0</v>
      </c>
      <c r="E15" s="22" t="e">
        <f>SUMIF('2022 CAP'!$C:$C,IPSACAPITAL!$A15,'2022 CAP'!#REF!)</f>
        <v>#REF!</v>
      </c>
      <c r="F15" s="22" t="e">
        <f>SUMIF('2022 CAP'!$C:$C,IPSACAPITAL!$A15,'2022 CAP'!#REF!)</f>
        <v>#REF!</v>
      </c>
      <c r="G15" s="22">
        <f>SUMIF('2022 CAP'!$C:$C,IPSACAPITAL!$A15,'2022 CAP'!$J:$J)</f>
        <v>0</v>
      </c>
    </row>
    <row r="16" spans="1:9" ht="13.5" thickBot="1" x14ac:dyDescent="0.25">
      <c r="A16" s="20">
        <v>23010111</v>
      </c>
      <c r="B16" s="21" t="s">
        <v>351</v>
      </c>
      <c r="C16" s="22">
        <v>0</v>
      </c>
      <c r="D16" s="22">
        <v>0</v>
      </c>
      <c r="E16" s="22" t="e">
        <f>SUMIF('2022 CAP'!$C:$C,IPSACAPITAL!$A16,'2022 CAP'!#REF!)</f>
        <v>#REF!</v>
      </c>
      <c r="F16" s="22" t="e">
        <f>SUMIF('2022 CAP'!$C:$C,IPSACAPITAL!$A16,'2022 CAP'!#REF!)</f>
        <v>#REF!</v>
      </c>
      <c r="G16" s="22">
        <f>SUMIF('2022 CAP'!$C:$C,IPSACAPITAL!$A16,'2022 CAP'!$J:$J)</f>
        <v>0</v>
      </c>
    </row>
    <row r="17" spans="1:7" ht="13.5" thickBot="1" x14ac:dyDescent="0.25">
      <c r="A17" s="20">
        <v>23010112</v>
      </c>
      <c r="B17" s="21" t="s">
        <v>352</v>
      </c>
      <c r="C17" s="22">
        <v>185000000</v>
      </c>
      <c r="D17" s="22">
        <v>0</v>
      </c>
      <c r="E17" s="22" t="e">
        <f>SUMIF('2022 CAP'!$C:$C,IPSACAPITAL!$A17,'2022 CAP'!#REF!)</f>
        <v>#REF!</v>
      </c>
      <c r="F17" s="22" t="e">
        <f>SUMIF('2022 CAP'!$C:$C,IPSACAPITAL!$A17,'2022 CAP'!#REF!)</f>
        <v>#REF!</v>
      </c>
      <c r="G17" s="22">
        <f>SUMIF('2022 CAP'!$C:$C,IPSACAPITAL!$A17,'2022 CAP'!$J:$J)</f>
        <v>472662132</v>
      </c>
    </row>
    <row r="18" spans="1:7" ht="13.5" thickBot="1" x14ac:dyDescent="0.25">
      <c r="A18" s="20">
        <v>23010113</v>
      </c>
      <c r="B18" s="21" t="s">
        <v>353</v>
      </c>
      <c r="C18" s="22">
        <v>55000000</v>
      </c>
      <c r="D18" s="22">
        <v>0</v>
      </c>
      <c r="E18" s="22" t="e">
        <f>SUMIF('2022 CAP'!$C:$C,IPSACAPITAL!$A18,'2022 CAP'!#REF!)</f>
        <v>#REF!</v>
      </c>
      <c r="F18" s="22" t="e">
        <f>SUMIF('2022 CAP'!$C:$C,IPSACAPITAL!$A18,'2022 CAP'!#REF!)</f>
        <v>#REF!</v>
      </c>
      <c r="G18" s="22">
        <f>SUMIF('2022 CAP'!$C:$C,IPSACAPITAL!$A18,'2022 CAP'!$J:$J)</f>
        <v>33000000</v>
      </c>
    </row>
    <row r="19" spans="1:7" ht="13.5" thickBot="1" x14ac:dyDescent="0.25">
      <c r="A19" s="20">
        <v>23010114</v>
      </c>
      <c r="B19" s="21" t="s">
        <v>354</v>
      </c>
      <c r="C19" s="22">
        <v>20000000</v>
      </c>
      <c r="D19" s="22">
        <v>0</v>
      </c>
      <c r="E19" s="22" t="e">
        <f>SUMIF('2022 CAP'!$C:$C,IPSACAPITAL!$A19,'2022 CAP'!#REF!)</f>
        <v>#REF!</v>
      </c>
      <c r="F19" s="22" t="e">
        <f>SUMIF('2022 CAP'!$C:$C,IPSACAPITAL!$A19,'2022 CAP'!#REF!)</f>
        <v>#REF!</v>
      </c>
      <c r="G19" s="22">
        <f>SUMIF('2022 CAP'!$C:$C,IPSACAPITAL!$A19,'2022 CAP'!$J:$J)</f>
        <v>40000000</v>
      </c>
    </row>
    <row r="20" spans="1:7" ht="13.5" thickBot="1" x14ac:dyDescent="0.25">
      <c r="A20" s="20">
        <v>23010115</v>
      </c>
      <c r="B20" s="21" t="s">
        <v>355</v>
      </c>
      <c r="C20" s="22">
        <v>35000000</v>
      </c>
      <c r="D20" s="22">
        <v>0</v>
      </c>
      <c r="E20" s="22" t="e">
        <f>SUMIF('2022 CAP'!$C:$C,IPSACAPITAL!$A20,'2022 CAP'!#REF!)</f>
        <v>#REF!</v>
      </c>
      <c r="F20" s="22" t="e">
        <f>SUMIF('2022 CAP'!$C:$C,IPSACAPITAL!$A20,'2022 CAP'!#REF!)</f>
        <v>#REF!</v>
      </c>
      <c r="G20" s="22">
        <f>SUMIF('2022 CAP'!$C:$C,IPSACAPITAL!$A20,'2022 CAP'!$J:$J)</f>
        <v>0</v>
      </c>
    </row>
    <row r="21" spans="1:7" ht="13.5" thickBot="1" x14ac:dyDescent="0.25">
      <c r="A21" s="20">
        <v>23010116</v>
      </c>
      <c r="B21" s="21" t="s">
        <v>356</v>
      </c>
      <c r="C21" s="22">
        <v>0</v>
      </c>
      <c r="D21" s="22">
        <v>0</v>
      </c>
      <c r="E21" s="22" t="e">
        <f>SUMIF('2022 CAP'!$C:$C,IPSACAPITAL!$A21,'2022 CAP'!#REF!)</f>
        <v>#REF!</v>
      </c>
      <c r="F21" s="22" t="e">
        <f>SUMIF('2022 CAP'!$C:$C,IPSACAPITAL!$A21,'2022 CAP'!#REF!)</f>
        <v>#REF!</v>
      </c>
      <c r="G21" s="22">
        <f>SUMIF('2022 CAP'!$C:$C,IPSACAPITAL!$A21,'2022 CAP'!$J:$J)</f>
        <v>0</v>
      </c>
    </row>
    <row r="22" spans="1:7" ht="13.5" thickBot="1" x14ac:dyDescent="0.25">
      <c r="A22" s="20">
        <v>23010117</v>
      </c>
      <c r="B22" s="21" t="s">
        <v>357</v>
      </c>
      <c r="C22" s="22">
        <v>0</v>
      </c>
      <c r="D22" s="22">
        <v>0</v>
      </c>
      <c r="E22" s="22" t="e">
        <f>SUMIF('2022 CAP'!$C:$C,IPSACAPITAL!$A22,'2022 CAP'!#REF!)</f>
        <v>#REF!</v>
      </c>
      <c r="F22" s="22" t="e">
        <f>SUMIF('2022 CAP'!$C:$C,IPSACAPITAL!$A22,'2022 CAP'!#REF!)</f>
        <v>#REF!</v>
      </c>
      <c r="G22" s="22">
        <f>SUMIF('2022 CAP'!$C:$C,IPSACAPITAL!$A22,'2022 CAP'!$J:$J)</f>
        <v>0</v>
      </c>
    </row>
    <row r="23" spans="1:7" ht="13.5" thickBot="1" x14ac:dyDescent="0.25">
      <c r="A23" s="20">
        <v>23010118</v>
      </c>
      <c r="B23" s="21" t="s">
        <v>358</v>
      </c>
      <c r="C23" s="22">
        <v>0</v>
      </c>
      <c r="D23" s="22">
        <v>0</v>
      </c>
      <c r="E23" s="22" t="e">
        <f>SUMIF('2022 CAP'!$C:$C,IPSACAPITAL!$A23,'2022 CAP'!#REF!)</f>
        <v>#REF!</v>
      </c>
      <c r="F23" s="22" t="e">
        <f>SUMIF('2022 CAP'!$C:$C,IPSACAPITAL!$A23,'2022 CAP'!#REF!)</f>
        <v>#REF!</v>
      </c>
      <c r="G23" s="22">
        <f>SUMIF('2022 CAP'!$C:$C,IPSACAPITAL!$A23,'2022 CAP'!$J:$J)</f>
        <v>0</v>
      </c>
    </row>
    <row r="24" spans="1:7" ht="13.5" thickBot="1" x14ac:dyDescent="0.25">
      <c r="A24" s="20">
        <v>23010119</v>
      </c>
      <c r="B24" s="21" t="s">
        <v>359</v>
      </c>
      <c r="C24" s="22">
        <v>350000000</v>
      </c>
      <c r="D24" s="22">
        <v>10000000</v>
      </c>
      <c r="E24" s="22" t="e">
        <f>SUMIF('2022 CAP'!$C:$C,IPSACAPITAL!$A24,'2022 CAP'!#REF!)</f>
        <v>#REF!</v>
      </c>
      <c r="F24" s="22" t="e">
        <f>SUMIF('2022 CAP'!$C:$C,IPSACAPITAL!$A24,'2022 CAP'!#REF!)</f>
        <v>#REF!</v>
      </c>
      <c r="G24" s="22">
        <f>SUMIF('2022 CAP'!$C:$C,IPSACAPITAL!$A24,'2022 CAP'!$J:$J)</f>
        <v>37845549</v>
      </c>
    </row>
    <row r="25" spans="1:7" ht="13.5" thickBot="1" x14ac:dyDescent="0.25">
      <c r="A25" s="20">
        <v>23010120</v>
      </c>
      <c r="B25" s="21" t="s">
        <v>360</v>
      </c>
      <c r="C25" s="22">
        <v>0</v>
      </c>
      <c r="D25" s="22">
        <v>0</v>
      </c>
      <c r="E25" s="22" t="e">
        <f>SUMIF('2022 CAP'!$C:$C,IPSACAPITAL!$A25,'2022 CAP'!#REF!)</f>
        <v>#REF!</v>
      </c>
      <c r="F25" s="22" t="e">
        <f>SUMIF('2022 CAP'!$C:$C,IPSACAPITAL!$A25,'2022 CAP'!#REF!)</f>
        <v>#REF!</v>
      </c>
      <c r="G25" s="22">
        <f>SUMIF('2022 CAP'!$C:$C,IPSACAPITAL!$A25,'2022 CAP'!$J:$J)</f>
        <v>10000000</v>
      </c>
    </row>
    <row r="26" spans="1:7" ht="13.5" thickBot="1" x14ac:dyDescent="0.25">
      <c r="A26" s="20">
        <v>23010121</v>
      </c>
      <c r="B26" s="21" t="s">
        <v>361</v>
      </c>
      <c r="C26" s="22">
        <v>0</v>
      </c>
      <c r="D26" s="22">
        <v>0</v>
      </c>
      <c r="E26" s="22" t="e">
        <f>SUMIF('2022 CAP'!$C:$C,IPSACAPITAL!$A26,'2022 CAP'!#REF!)</f>
        <v>#REF!</v>
      </c>
      <c r="F26" s="22" t="e">
        <f>SUMIF('2022 CAP'!$C:$C,IPSACAPITAL!$A26,'2022 CAP'!#REF!)</f>
        <v>#REF!</v>
      </c>
      <c r="G26" s="22">
        <f>SUMIF('2022 CAP'!$C:$C,IPSACAPITAL!$A26,'2022 CAP'!$J:$J)</f>
        <v>0</v>
      </c>
    </row>
    <row r="27" spans="1:7" ht="13.5" thickBot="1" x14ac:dyDescent="0.25">
      <c r="A27" s="20">
        <v>23010122</v>
      </c>
      <c r="B27" s="21" t="s">
        <v>362</v>
      </c>
      <c r="C27" s="22">
        <v>507000000</v>
      </c>
      <c r="D27" s="22">
        <v>34000000</v>
      </c>
      <c r="E27" s="22" t="e">
        <f>SUMIF('2022 CAP'!$C:$C,IPSACAPITAL!$A27,'2022 CAP'!#REF!)</f>
        <v>#REF!</v>
      </c>
      <c r="F27" s="22" t="e">
        <f>SUMIF('2022 CAP'!$C:$C,IPSACAPITAL!$A27,'2022 CAP'!#REF!)</f>
        <v>#REF!</v>
      </c>
      <c r="G27" s="22">
        <f>SUMIF('2022 CAP'!$C:$C,IPSACAPITAL!$A27,'2022 CAP'!$J:$J)</f>
        <v>1392795820</v>
      </c>
    </row>
    <row r="28" spans="1:7" ht="13.5" thickBot="1" x14ac:dyDescent="0.25">
      <c r="A28" s="20">
        <v>23010123</v>
      </c>
      <c r="B28" s="21" t="s">
        <v>363</v>
      </c>
      <c r="C28" s="22">
        <v>0</v>
      </c>
      <c r="D28" s="22">
        <v>0</v>
      </c>
      <c r="E28" s="22" t="e">
        <f>SUMIF('2022 CAP'!$C:$C,IPSACAPITAL!$A28,'2022 CAP'!#REF!)</f>
        <v>#REF!</v>
      </c>
      <c r="F28" s="22" t="e">
        <f>SUMIF('2022 CAP'!$C:$C,IPSACAPITAL!$A28,'2022 CAP'!#REF!)</f>
        <v>#REF!</v>
      </c>
      <c r="G28" s="22">
        <f>SUMIF('2022 CAP'!$C:$C,IPSACAPITAL!$A28,'2022 CAP'!$J:$J)</f>
        <v>0</v>
      </c>
    </row>
    <row r="29" spans="1:7" ht="13.5" thickBot="1" x14ac:dyDescent="0.25">
      <c r="A29" s="20">
        <v>23010124</v>
      </c>
      <c r="B29" s="21" t="s">
        <v>364</v>
      </c>
      <c r="C29" s="22">
        <v>110000000</v>
      </c>
      <c r="D29" s="22">
        <v>39005735.520000003</v>
      </c>
      <c r="E29" s="22" t="e">
        <f>SUMIF('2022 CAP'!$C:$C,IPSACAPITAL!$A29,'2022 CAP'!#REF!)</f>
        <v>#REF!</v>
      </c>
      <c r="F29" s="22" t="e">
        <f>SUMIF('2022 CAP'!$C:$C,IPSACAPITAL!$A29,'2022 CAP'!#REF!)</f>
        <v>#REF!</v>
      </c>
      <c r="G29" s="22">
        <f>SUMIF('2022 CAP'!$C:$C,IPSACAPITAL!$A29,'2022 CAP'!$J:$J)</f>
        <v>80000000</v>
      </c>
    </row>
    <row r="30" spans="1:7" ht="13.5" thickBot="1" x14ac:dyDescent="0.25">
      <c r="A30" s="20">
        <v>23010125</v>
      </c>
      <c r="B30" s="21" t="s">
        <v>365</v>
      </c>
      <c r="C30" s="22">
        <v>20000000</v>
      </c>
      <c r="D30" s="22">
        <v>0</v>
      </c>
      <c r="E30" s="22" t="e">
        <f>SUMIF('2022 CAP'!$C:$C,IPSACAPITAL!$A30,'2022 CAP'!#REF!)</f>
        <v>#REF!</v>
      </c>
      <c r="F30" s="22" t="e">
        <f>SUMIF('2022 CAP'!$C:$C,IPSACAPITAL!$A30,'2022 CAP'!#REF!)</f>
        <v>#REF!</v>
      </c>
      <c r="G30" s="22">
        <f>SUMIF('2022 CAP'!$C:$C,IPSACAPITAL!$A30,'2022 CAP'!$J:$J)</f>
        <v>10000000</v>
      </c>
    </row>
    <row r="31" spans="1:7" ht="13.5" thickBot="1" x14ac:dyDescent="0.25">
      <c r="A31" s="20">
        <v>23010126</v>
      </c>
      <c r="B31" s="21" t="s">
        <v>366</v>
      </c>
      <c r="C31" s="22">
        <v>0</v>
      </c>
      <c r="D31" s="22">
        <v>0</v>
      </c>
      <c r="E31" s="22" t="e">
        <f>SUMIF('2022 CAP'!$C:$C,IPSACAPITAL!$A31,'2022 CAP'!#REF!)</f>
        <v>#REF!</v>
      </c>
      <c r="F31" s="22" t="e">
        <f>SUMIF('2022 CAP'!$C:$C,IPSACAPITAL!$A31,'2022 CAP'!#REF!)</f>
        <v>#REF!</v>
      </c>
      <c r="G31" s="22">
        <f>SUMIF('2022 CAP'!$C:$C,IPSACAPITAL!$A31,'2022 CAP'!$J:$J)</f>
        <v>0</v>
      </c>
    </row>
    <row r="32" spans="1:7" ht="13.5" thickBot="1" x14ac:dyDescent="0.25">
      <c r="A32" s="20">
        <v>23010127</v>
      </c>
      <c r="B32" s="21" t="s">
        <v>367</v>
      </c>
      <c r="C32" s="22">
        <v>741800000</v>
      </c>
      <c r="D32" s="22">
        <v>181200000</v>
      </c>
      <c r="E32" s="22" t="e">
        <f>SUMIF('2022 CAP'!$C:$C,IPSACAPITAL!$A32,'2022 CAP'!#REF!)</f>
        <v>#REF!</v>
      </c>
      <c r="F32" s="22" t="e">
        <f>SUMIF('2022 CAP'!$C:$C,IPSACAPITAL!$A32,'2022 CAP'!#REF!)</f>
        <v>#REF!</v>
      </c>
      <c r="G32" s="22">
        <f>SUMIF('2022 CAP'!$C:$C,IPSACAPITAL!$A32,'2022 CAP'!$J:$J)</f>
        <v>26000000</v>
      </c>
    </row>
    <row r="33" spans="1:7" ht="13.5" thickBot="1" x14ac:dyDescent="0.25">
      <c r="A33" s="20">
        <v>23010128</v>
      </c>
      <c r="B33" s="21" t="s">
        <v>368</v>
      </c>
      <c r="C33" s="22">
        <v>0</v>
      </c>
      <c r="D33" s="22">
        <v>0</v>
      </c>
      <c r="E33" s="22" t="e">
        <f>SUMIF('2022 CAP'!$C:$C,IPSACAPITAL!$A33,'2022 CAP'!#REF!)</f>
        <v>#REF!</v>
      </c>
      <c r="F33" s="22" t="e">
        <f>SUMIF('2022 CAP'!$C:$C,IPSACAPITAL!$A33,'2022 CAP'!#REF!)</f>
        <v>#REF!</v>
      </c>
      <c r="G33" s="22">
        <f>SUMIF('2022 CAP'!$C:$C,IPSACAPITAL!$A33,'2022 CAP'!$J:$J)</f>
        <v>248072738.30000001</v>
      </c>
    </row>
    <row r="34" spans="1:7" ht="13.5" thickBot="1" x14ac:dyDescent="0.25">
      <c r="A34" s="20">
        <v>23010129</v>
      </c>
      <c r="B34" s="21" t="s">
        <v>369</v>
      </c>
      <c r="C34" s="22">
        <v>30000000</v>
      </c>
      <c r="D34" s="22">
        <v>0</v>
      </c>
      <c r="E34" s="22" t="e">
        <f>SUMIF('2022 CAP'!$C:$C,IPSACAPITAL!$A34,'2022 CAP'!#REF!)</f>
        <v>#REF!</v>
      </c>
      <c r="F34" s="22" t="e">
        <f>SUMIF('2022 CAP'!$C:$C,IPSACAPITAL!$A34,'2022 CAP'!#REF!)</f>
        <v>#REF!</v>
      </c>
      <c r="G34" s="22">
        <f>SUMIF('2022 CAP'!$C:$C,IPSACAPITAL!$A34,'2022 CAP'!$J:$J)</f>
        <v>575894500</v>
      </c>
    </row>
    <row r="35" spans="1:7" ht="13.5" thickBot="1" x14ac:dyDescent="0.25">
      <c r="A35" s="20">
        <v>23010130</v>
      </c>
      <c r="B35" s="21" t="s">
        <v>370</v>
      </c>
      <c r="C35" s="22">
        <v>0</v>
      </c>
      <c r="D35" s="22">
        <v>0</v>
      </c>
      <c r="E35" s="22" t="e">
        <f>SUMIF('2022 CAP'!$C:$C,IPSACAPITAL!$A35,'2022 CAP'!#REF!)</f>
        <v>#REF!</v>
      </c>
      <c r="F35" s="22" t="e">
        <f>SUMIF('2022 CAP'!$C:$C,IPSACAPITAL!$A35,'2022 CAP'!#REF!)</f>
        <v>#REF!</v>
      </c>
      <c r="G35" s="22">
        <f>SUMIF('2022 CAP'!$C:$C,IPSACAPITAL!$A35,'2022 CAP'!$J:$J)</f>
        <v>0</v>
      </c>
    </row>
    <row r="36" spans="1:7" ht="13.5" thickBot="1" x14ac:dyDescent="0.25">
      <c r="A36" s="20">
        <v>23010131</v>
      </c>
      <c r="B36" s="21" t="s">
        <v>371</v>
      </c>
      <c r="C36" s="22">
        <v>0</v>
      </c>
      <c r="D36" s="22">
        <v>0</v>
      </c>
      <c r="E36" s="22" t="e">
        <f>SUMIF('2022 CAP'!$C:$C,IPSACAPITAL!$A36,'2022 CAP'!#REF!)</f>
        <v>#REF!</v>
      </c>
      <c r="F36" s="22" t="e">
        <f>SUMIF('2022 CAP'!$C:$C,IPSACAPITAL!$A36,'2022 CAP'!#REF!)</f>
        <v>#REF!</v>
      </c>
      <c r="G36" s="22">
        <f>SUMIF('2022 CAP'!$C:$C,IPSACAPITAL!$A36,'2022 CAP'!$J:$J)</f>
        <v>0</v>
      </c>
    </row>
    <row r="37" spans="1:7" ht="13.5" thickBot="1" x14ac:dyDescent="0.25">
      <c r="A37" s="20">
        <v>23010132</v>
      </c>
      <c r="B37" s="21" t="s">
        <v>372</v>
      </c>
      <c r="C37" s="22">
        <v>0</v>
      </c>
      <c r="D37" s="22">
        <v>0</v>
      </c>
      <c r="E37" s="22" t="e">
        <f>SUMIF('2022 CAP'!$C:$C,IPSACAPITAL!$A37,'2022 CAP'!#REF!)</f>
        <v>#REF!</v>
      </c>
      <c r="F37" s="22" t="e">
        <f>SUMIF('2022 CAP'!$C:$C,IPSACAPITAL!$A37,'2022 CAP'!#REF!)</f>
        <v>#REF!</v>
      </c>
      <c r="G37" s="22">
        <f>SUMIF('2022 CAP'!$C:$C,IPSACAPITAL!$A37,'2022 CAP'!$J:$J)</f>
        <v>0</v>
      </c>
    </row>
    <row r="38" spans="1:7" ht="13.5" thickBot="1" x14ac:dyDescent="0.25">
      <c r="A38" s="20">
        <v>23010133</v>
      </c>
      <c r="B38" s="21" t="s">
        <v>373</v>
      </c>
      <c r="C38" s="22">
        <v>55000000</v>
      </c>
      <c r="D38" s="22">
        <v>13260000</v>
      </c>
      <c r="E38" s="22" t="e">
        <f>SUMIF('2022 CAP'!$C:$C,IPSACAPITAL!$A38,'2022 CAP'!#REF!)</f>
        <v>#REF!</v>
      </c>
      <c r="F38" s="22" t="e">
        <f>SUMIF('2022 CAP'!$C:$C,IPSACAPITAL!$A38,'2022 CAP'!#REF!)</f>
        <v>#REF!</v>
      </c>
      <c r="G38" s="22">
        <f>SUMIF('2022 CAP'!$C:$C,IPSACAPITAL!$A38,'2022 CAP'!$J:$J)</f>
        <v>15000000</v>
      </c>
    </row>
    <row r="39" spans="1:7" ht="13.5" thickBot="1" x14ac:dyDescent="0.25">
      <c r="A39" s="20">
        <v>23010134</v>
      </c>
      <c r="B39" s="21" t="s">
        <v>374</v>
      </c>
      <c r="C39" s="22">
        <v>0</v>
      </c>
      <c r="D39" s="22">
        <v>0</v>
      </c>
      <c r="E39" s="22" t="e">
        <f>SUMIF('2022 CAP'!$C:$C,IPSACAPITAL!$A39,'2022 CAP'!#REF!)</f>
        <v>#REF!</v>
      </c>
      <c r="F39" s="22" t="e">
        <f>SUMIF('2022 CAP'!$C:$C,IPSACAPITAL!$A39,'2022 CAP'!#REF!)</f>
        <v>#REF!</v>
      </c>
      <c r="G39" s="22">
        <f>SUMIF('2022 CAP'!$C:$C,IPSACAPITAL!$A39,'2022 CAP'!$J:$J)</f>
        <v>0</v>
      </c>
    </row>
    <row r="40" spans="1:7" ht="13.5" thickBot="1" x14ac:dyDescent="0.25">
      <c r="A40" s="20">
        <v>23010137</v>
      </c>
      <c r="B40" s="21" t="s">
        <v>375</v>
      </c>
      <c r="C40" s="22">
        <v>0</v>
      </c>
      <c r="D40" s="22">
        <v>0</v>
      </c>
      <c r="E40" s="22" t="e">
        <f>SUMIF('2022 CAP'!$C:$C,IPSACAPITAL!$A40,'2022 CAP'!#REF!)</f>
        <v>#REF!</v>
      </c>
      <c r="F40" s="22" t="e">
        <f>SUMIF('2022 CAP'!$C:$C,IPSACAPITAL!$A40,'2022 CAP'!#REF!)</f>
        <v>#REF!</v>
      </c>
      <c r="G40" s="22">
        <f>SUMIF('2022 CAP'!$C:$C,IPSACAPITAL!$A40,'2022 CAP'!$J:$J)</f>
        <v>0</v>
      </c>
    </row>
    <row r="41" spans="1:7" ht="13.5" thickBot="1" x14ac:dyDescent="0.25">
      <c r="A41" s="20">
        <v>23010138</v>
      </c>
      <c r="B41" s="21" t="s">
        <v>376</v>
      </c>
      <c r="C41" s="22">
        <v>0</v>
      </c>
      <c r="D41" s="22">
        <v>0</v>
      </c>
      <c r="E41" s="22" t="e">
        <f>SUMIF('2022 CAP'!$C:$C,IPSACAPITAL!$A41,'2022 CAP'!#REF!)</f>
        <v>#REF!</v>
      </c>
      <c r="F41" s="22" t="e">
        <f>SUMIF('2022 CAP'!$C:$C,IPSACAPITAL!$A41,'2022 CAP'!#REF!)</f>
        <v>#REF!</v>
      </c>
      <c r="G41" s="22">
        <f>SUMIF('2022 CAP'!$C:$C,IPSACAPITAL!$A41,'2022 CAP'!$J:$J)</f>
        <v>0</v>
      </c>
    </row>
    <row r="42" spans="1:7" ht="13.5" thickBot="1" x14ac:dyDescent="0.25">
      <c r="A42" s="20">
        <v>23010139</v>
      </c>
      <c r="B42" s="21" t="s">
        <v>377</v>
      </c>
      <c r="C42" s="22">
        <v>350000000</v>
      </c>
      <c r="D42" s="22">
        <v>66600000</v>
      </c>
      <c r="E42" s="22" t="e">
        <f>SUMIF('2022 CAP'!$C:$C,IPSACAPITAL!$A42,'2022 CAP'!#REF!)</f>
        <v>#REF!</v>
      </c>
      <c r="F42" s="22" t="e">
        <f>SUMIF('2022 CAP'!$C:$C,IPSACAPITAL!$A42,'2022 CAP'!#REF!)</f>
        <v>#REF!</v>
      </c>
      <c r="G42" s="22">
        <f>SUMIF('2022 CAP'!$C:$C,IPSACAPITAL!$A42,'2022 CAP'!$J:$J)</f>
        <v>110000000</v>
      </c>
    </row>
    <row r="43" spans="1:7" ht="13.5" thickBot="1" x14ac:dyDescent="0.25">
      <c r="A43" s="20">
        <v>23010140</v>
      </c>
      <c r="B43" s="21" t="s">
        <v>378</v>
      </c>
      <c r="C43" s="22">
        <v>110000000</v>
      </c>
      <c r="D43" s="22">
        <v>10000000</v>
      </c>
      <c r="E43" s="22" t="e">
        <f>SUMIF('2022 CAP'!$C:$C,IPSACAPITAL!$A43,'2022 CAP'!#REF!)</f>
        <v>#REF!</v>
      </c>
      <c r="F43" s="22" t="e">
        <f>SUMIF('2022 CAP'!$C:$C,IPSACAPITAL!$A43,'2022 CAP'!#REF!)</f>
        <v>#REF!</v>
      </c>
      <c r="G43" s="22">
        <f>SUMIF('2022 CAP'!$C:$C,IPSACAPITAL!$A43,'2022 CAP'!$J:$J)</f>
        <v>200000000</v>
      </c>
    </row>
    <row r="44" spans="1:7" ht="13.5" thickBot="1" x14ac:dyDescent="0.25">
      <c r="A44" s="20">
        <v>23010141</v>
      </c>
      <c r="B44" s="21" t="s">
        <v>379</v>
      </c>
      <c r="C44" s="22">
        <v>0</v>
      </c>
      <c r="D44" s="22">
        <v>0</v>
      </c>
      <c r="E44" s="22" t="e">
        <f>SUMIF('2022 CAP'!$C:$C,IPSACAPITAL!$A44,'2022 CAP'!#REF!)</f>
        <v>#REF!</v>
      </c>
      <c r="F44" s="22" t="e">
        <f>SUMIF('2022 CAP'!$C:$C,IPSACAPITAL!$A44,'2022 CAP'!#REF!)</f>
        <v>#REF!</v>
      </c>
      <c r="G44" s="22">
        <f>SUMIF('2022 CAP'!$C:$C,IPSACAPITAL!$A44,'2022 CAP'!$J:$J)</f>
        <v>0</v>
      </c>
    </row>
    <row r="45" spans="1:7" ht="13.5" thickBot="1" x14ac:dyDescent="0.25">
      <c r="A45" s="20">
        <v>23010142</v>
      </c>
      <c r="B45" s="21" t="s">
        <v>446</v>
      </c>
      <c r="C45" s="22">
        <v>11958308406</v>
      </c>
      <c r="D45" s="22">
        <v>353500000</v>
      </c>
      <c r="E45" s="22" t="e">
        <f>SUMIF('2022 CAP'!$C:$C,IPSACAPITAL!$A45,'2022 CAP'!#REF!)</f>
        <v>#REF!</v>
      </c>
      <c r="F45" s="22" t="e">
        <f>SUMIF('2022 CAP'!$C:$C,IPSACAPITAL!$A45,'2022 CAP'!#REF!)</f>
        <v>#REF!</v>
      </c>
      <c r="G45" s="22">
        <f>SUMIF('2022 CAP'!$C:$C,IPSACAPITAL!$A45,'2022 CAP'!$J:$J)</f>
        <v>100000000</v>
      </c>
    </row>
    <row r="46" spans="1:7" ht="13.5" thickBot="1" x14ac:dyDescent="0.25">
      <c r="A46" s="20">
        <v>23010143</v>
      </c>
      <c r="B46" s="21" t="s">
        <v>447</v>
      </c>
      <c r="C46" s="22">
        <v>415691594</v>
      </c>
      <c r="D46" s="22">
        <v>100000000</v>
      </c>
      <c r="E46" s="22" t="e">
        <f>SUMIF('2022 CAP'!$C:$C,IPSACAPITAL!$A46,'2022 CAP'!#REF!)</f>
        <v>#REF!</v>
      </c>
      <c r="F46" s="22" t="e">
        <f>SUMIF('2022 CAP'!$C:$C,IPSACAPITAL!$A46,'2022 CAP'!#REF!)</f>
        <v>#REF!</v>
      </c>
      <c r="G46" s="22">
        <f>SUMIF('2022 CAP'!$C:$C,IPSACAPITAL!$A46,'2022 CAP'!$J:$J)</f>
        <v>200000000</v>
      </c>
    </row>
    <row r="47" spans="1:7" ht="13.5" thickBot="1" x14ac:dyDescent="0.25">
      <c r="A47" s="20"/>
      <c r="B47" s="21"/>
      <c r="C47" s="22"/>
      <c r="D47" s="22"/>
      <c r="E47" s="22"/>
      <c r="F47" s="22"/>
      <c r="G47" s="22">
        <f>SUMIF('2022 CAP'!$C:$C,IPSACAPITAL!$A47,'2022 CAP'!$J:$J)</f>
        <v>0</v>
      </c>
    </row>
    <row r="48" spans="1:7" ht="15.75" thickBot="1" x14ac:dyDescent="0.25">
      <c r="A48" s="17">
        <v>23020100</v>
      </c>
      <c r="B48" s="23" t="s">
        <v>380</v>
      </c>
      <c r="C48" s="24">
        <v>21354498470</v>
      </c>
      <c r="D48" s="22">
        <v>10267590271.279999</v>
      </c>
      <c r="E48" s="154" t="e">
        <f>SUM(E49:E75)</f>
        <v>#REF!</v>
      </c>
      <c r="F48" s="154" t="e">
        <f>SUM(F49:F75)</f>
        <v>#REF!</v>
      </c>
      <c r="G48" s="154">
        <f>SUM(G49:G75)</f>
        <v>27720805457.119999</v>
      </c>
    </row>
    <row r="49" spans="1:7" ht="13.5" thickBot="1" x14ac:dyDescent="0.25">
      <c r="A49" s="20">
        <v>23020101</v>
      </c>
      <c r="B49" s="21" t="s">
        <v>381</v>
      </c>
      <c r="C49" s="22">
        <v>4672793441</v>
      </c>
      <c r="D49" s="22">
        <v>294838126.50999999</v>
      </c>
      <c r="E49" s="22" t="e">
        <f>SUMIF('2022 CAP'!$C:$C,IPSACAPITAL!$A49,'2022 CAP'!#REF!)</f>
        <v>#REF!</v>
      </c>
      <c r="F49" s="22" t="e">
        <f>SUMIF('2022 CAP'!$C:$C,IPSACAPITAL!$A49,'2022 CAP'!#REF!)</f>
        <v>#REF!</v>
      </c>
      <c r="G49" s="22">
        <f>SUMIF('2022 CAP'!$C:$C,IPSACAPITAL!$A49,'2022 CAP'!$J:$J)</f>
        <v>1054254940</v>
      </c>
    </row>
    <row r="50" spans="1:7" ht="13.5" thickBot="1" x14ac:dyDescent="0.25">
      <c r="A50" s="20">
        <v>23020102</v>
      </c>
      <c r="B50" s="21" t="s">
        <v>382</v>
      </c>
      <c r="C50" s="22">
        <v>859558078</v>
      </c>
      <c r="D50" s="22">
        <v>21598112</v>
      </c>
      <c r="E50" s="22" t="e">
        <f>SUMIF('2022 CAP'!$C:$C,IPSACAPITAL!$A50,'2022 CAP'!#REF!)</f>
        <v>#REF!</v>
      </c>
      <c r="F50" s="22" t="e">
        <f>SUMIF('2022 CAP'!$C:$C,IPSACAPITAL!$A50,'2022 CAP'!#REF!)</f>
        <v>#REF!</v>
      </c>
      <c r="G50" s="22">
        <f>SUMIF('2022 CAP'!$C:$C,IPSACAPITAL!$A50,'2022 CAP'!$J:$J)</f>
        <v>2179558078</v>
      </c>
    </row>
    <row r="51" spans="1:7" ht="13.5" thickBot="1" x14ac:dyDescent="0.25">
      <c r="A51" s="20">
        <v>23020103</v>
      </c>
      <c r="B51" s="21" t="s">
        <v>383</v>
      </c>
      <c r="C51" s="22">
        <v>1500000000</v>
      </c>
      <c r="D51" s="22">
        <v>83037499</v>
      </c>
      <c r="E51" s="22" t="e">
        <f>SUMIF('2022 CAP'!$C:$C,IPSACAPITAL!$A51,'2022 CAP'!#REF!)</f>
        <v>#REF!</v>
      </c>
      <c r="F51" s="22" t="e">
        <f>SUMIF('2022 CAP'!$C:$C,IPSACAPITAL!$A51,'2022 CAP'!#REF!)</f>
        <v>#REF!</v>
      </c>
      <c r="G51" s="22">
        <f>SUMIF('2022 CAP'!$C:$C,IPSACAPITAL!$A51,'2022 CAP'!$J:$J)</f>
        <v>412817063.19999999</v>
      </c>
    </row>
    <row r="52" spans="1:7" ht="13.5" thickBot="1" x14ac:dyDescent="0.25">
      <c r="A52" s="20">
        <v>23020104</v>
      </c>
      <c r="B52" s="21" t="s">
        <v>384</v>
      </c>
      <c r="C52" s="22">
        <v>85000000</v>
      </c>
      <c r="D52" s="22">
        <v>0</v>
      </c>
      <c r="E52" s="22" t="e">
        <f>SUMIF('2022 CAP'!$C:$C,IPSACAPITAL!$A52,'2022 CAP'!#REF!)</f>
        <v>#REF!</v>
      </c>
      <c r="F52" s="22" t="e">
        <f>SUMIF('2022 CAP'!$C:$C,IPSACAPITAL!$A52,'2022 CAP'!#REF!)</f>
        <v>#REF!</v>
      </c>
      <c r="G52" s="22">
        <f>SUMIF('2022 CAP'!$C:$C,IPSACAPITAL!$A52,'2022 CAP'!$J:$J)</f>
        <v>20000000</v>
      </c>
    </row>
    <row r="53" spans="1:7" ht="13.5" thickBot="1" x14ac:dyDescent="0.25">
      <c r="A53" s="20">
        <v>23020105</v>
      </c>
      <c r="B53" s="21" t="s">
        <v>385</v>
      </c>
      <c r="C53" s="22">
        <v>2221300000</v>
      </c>
      <c r="D53" s="22">
        <v>40409740</v>
      </c>
      <c r="E53" s="22" t="e">
        <f>SUMIF('2022 CAP'!$C:$C,IPSACAPITAL!$A53,'2022 CAP'!#REF!)</f>
        <v>#REF!</v>
      </c>
      <c r="F53" s="22" t="e">
        <f>SUMIF('2022 CAP'!$C:$C,IPSACAPITAL!$A53,'2022 CAP'!#REF!)</f>
        <v>#REF!</v>
      </c>
      <c r="G53" s="22">
        <f>SUMIF('2022 CAP'!$C:$C,IPSACAPITAL!$A53,'2022 CAP'!$J:$J)</f>
        <v>45908000</v>
      </c>
    </row>
    <row r="54" spans="1:7" ht="13.5" thickBot="1" x14ac:dyDescent="0.25">
      <c r="A54" s="20">
        <v>23020106</v>
      </c>
      <c r="B54" s="21" t="s">
        <v>386</v>
      </c>
      <c r="C54" s="22">
        <v>3004718772</v>
      </c>
      <c r="D54" s="22">
        <v>0</v>
      </c>
      <c r="E54" s="22" t="e">
        <f>SUMIF('2022 CAP'!$C:$C,IPSACAPITAL!$A54,'2022 CAP'!#REF!)</f>
        <v>#REF!</v>
      </c>
      <c r="F54" s="22" t="e">
        <f>SUMIF('2022 CAP'!$C:$C,IPSACAPITAL!$A54,'2022 CAP'!#REF!)</f>
        <v>#REF!</v>
      </c>
      <c r="G54" s="22">
        <f>SUMIF('2022 CAP'!$C:$C,IPSACAPITAL!$A54,'2022 CAP'!$J:$J)</f>
        <v>500000000</v>
      </c>
    </row>
    <row r="55" spans="1:7" ht="13.5" thickBot="1" x14ac:dyDescent="0.25">
      <c r="A55" s="20">
        <v>23020107</v>
      </c>
      <c r="B55" s="21" t="s">
        <v>387</v>
      </c>
      <c r="C55" s="22">
        <v>2828296340</v>
      </c>
      <c r="D55" s="22">
        <v>1299868042.55</v>
      </c>
      <c r="E55" s="22" t="e">
        <f>SUMIF('2022 CAP'!$C:$C,IPSACAPITAL!$A55,'2022 CAP'!#REF!)</f>
        <v>#REF!</v>
      </c>
      <c r="F55" s="22" t="e">
        <f>SUMIF('2022 CAP'!$C:$C,IPSACAPITAL!$A55,'2022 CAP'!#REF!)</f>
        <v>#REF!</v>
      </c>
      <c r="G55" s="22">
        <f>SUMIF('2022 CAP'!$C:$C,IPSACAPITAL!$A55,'2022 CAP'!$J:$J)</f>
        <v>4248299595.7199998</v>
      </c>
    </row>
    <row r="56" spans="1:7" ht="13.5" thickBot="1" x14ac:dyDescent="0.25">
      <c r="A56" s="20">
        <v>23020108</v>
      </c>
      <c r="B56" s="21" t="s">
        <v>388</v>
      </c>
      <c r="C56" s="22">
        <v>0</v>
      </c>
      <c r="D56" s="22">
        <v>0</v>
      </c>
      <c r="E56" s="22" t="e">
        <f>SUMIF('2022 CAP'!$C:$C,IPSACAPITAL!$A56,'2022 CAP'!#REF!)</f>
        <v>#REF!</v>
      </c>
      <c r="F56" s="22" t="e">
        <f>SUMIF('2022 CAP'!$C:$C,IPSACAPITAL!$A56,'2022 CAP'!#REF!)</f>
        <v>#REF!</v>
      </c>
      <c r="G56" s="22">
        <f>SUMIF('2022 CAP'!$C:$C,IPSACAPITAL!$A56,'2022 CAP'!$J:$J)</f>
        <v>0</v>
      </c>
    </row>
    <row r="57" spans="1:7" ht="13.5" thickBot="1" x14ac:dyDescent="0.25">
      <c r="A57" s="20">
        <v>23020109</v>
      </c>
      <c r="B57" s="21" t="s">
        <v>389</v>
      </c>
      <c r="C57" s="22">
        <v>0</v>
      </c>
      <c r="D57" s="22">
        <v>0</v>
      </c>
      <c r="E57" s="22" t="e">
        <f>SUMIF('2022 CAP'!$C:$C,IPSACAPITAL!$A57,'2022 CAP'!#REF!)</f>
        <v>#REF!</v>
      </c>
      <c r="F57" s="22" t="e">
        <f>SUMIF('2022 CAP'!$C:$C,IPSACAPITAL!$A57,'2022 CAP'!#REF!)</f>
        <v>#REF!</v>
      </c>
      <c r="G57" s="22">
        <f>SUMIF('2022 CAP'!$C:$C,IPSACAPITAL!$A57,'2022 CAP'!$J:$J)</f>
        <v>0</v>
      </c>
    </row>
    <row r="58" spans="1:7" ht="13.5" thickBot="1" x14ac:dyDescent="0.25">
      <c r="A58" s="20">
        <v>23020110</v>
      </c>
      <c r="B58" s="21" t="s">
        <v>390</v>
      </c>
      <c r="C58" s="22">
        <v>0</v>
      </c>
      <c r="D58" s="22">
        <v>0</v>
      </c>
      <c r="E58" s="22" t="e">
        <f>SUMIF('2022 CAP'!$C:$C,IPSACAPITAL!$A58,'2022 CAP'!#REF!)</f>
        <v>#REF!</v>
      </c>
      <c r="F58" s="22" t="e">
        <f>SUMIF('2022 CAP'!$C:$C,IPSACAPITAL!$A58,'2022 CAP'!#REF!)</f>
        <v>#REF!</v>
      </c>
      <c r="G58" s="22">
        <f>SUMIF('2022 CAP'!$C:$C,IPSACAPITAL!$A58,'2022 CAP'!$J:$J)</f>
        <v>0</v>
      </c>
    </row>
    <row r="59" spans="1:7" ht="13.5" thickBot="1" x14ac:dyDescent="0.25">
      <c r="A59" s="20">
        <v>23020111</v>
      </c>
      <c r="B59" s="21" t="s">
        <v>391</v>
      </c>
      <c r="C59" s="22">
        <v>0</v>
      </c>
      <c r="D59" s="22">
        <v>0</v>
      </c>
      <c r="E59" s="22" t="e">
        <f>SUMIF('2022 CAP'!$C:$C,IPSACAPITAL!$A59,'2022 CAP'!#REF!)</f>
        <v>#REF!</v>
      </c>
      <c r="F59" s="22" t="e">
        <f>SUMIF('2022 CAP'!$C:$C,IPSACAPITAL!$A59,'2022 CAP'!#REF!)</f>
        <v>#REF!</v>
      </c>
      <c r="G59" s="22">
        <f>SUMIF('2022 CAP'!$C:$C,IPSACAPITAL!$A59,'2022 CAP'!$J:$J)</f>
        <v>0</v>
      </c>
    </row>
    <row r="60" spans="1:7" ht="13.5" thickBot="1" x14ac:dyDescent="0.25">
      <c r="A60" s="20">
        <v>23020112</v>
      </c>
      <c r="B60" s="21" t="s">
        <v>392</v>
      </c>
      <c r="C60" s="22">
        <v>0</v>
      </c>
      <c r="D60" s="22">
        <v>0</v>
      </c>
      <c r="E60" s="22" t="e">
        <f>SUMIF('2022 CAP'!$C:$C,IPSACAPITAL!$A60,'2022 CAP'!#REF!)</f>
        <v>#REF!</v>
      </c>
      <c r="F60" s="22" t="e">
        <f>SUMIF('2022 CAP'!$C:$C,IPSACAPITAL!$A60,'2022 CAP'!#REF!)</f>
        <v>#REF!</v>
      </c>
      <c r="G60" s="22">
        <f>SUMIF('2022 CAP'!$C:$C,IPSACAPITAL!$A60,'2022 CAP'!$J:$J)</f>
        <v>120000000</v>
      </c>
    </row>
    <row r="61" spans="1:7" ht="13.5" thickBot="1" x14ac:dyDescent="0.25">
      <c r="A61" s="20">
        <v>23020113</v>
      </c>
      <c r="B61" s="21" t="s">
        <v>393</v>
      </c>
      <c r="C61" s="22">
        <v>0</v>
      </c>
      <c r="D61" s="22">
        <v>0</v>
      </c>
      <c r="E61" s="22" t="e">
        <f>SUMIF('2022 CAP'!$C:$C,IPSACAPITAL!$A61,'2022 CAP'!#REF!)</f>
        <v>#REF!</v>
      </c>
      <c r="F61" s="22" t="e">
        <f>SUMIF('2022 CAP'!$C:$C,IPSACAPITAL!$A61,'2022 CAP'!#REF!)</f>
        <v>#REF!</v>
      </c>
      <c r="G61" s="22">
        <f>SUMIF('2022 CAP'!$C:$C,IPSACAPITAL!$A61,'2022 CAP'!$J:$J)</f>
        <v>1817500000</v>
      </c>
    </row>
    <row r="62" spans="1:7" ht="13.5" thickBot="1" x14ac:dyDescent="0.25">
      <c r="A62" s="20">
        <v>23020114</v>
      </c>
      <c r="B62" s="21" t="s">
        <v>394</v>
      </c>
      <c r="C62" s="22">
        <v>1671000000</v>
      </c>
      <c r="D62" s="22">
        <v>7935884819.8999996</v>
      </c>
      <c r="E62" s="22" t="e">
        <f>SUMIF('2022 CAP'!$C:$C,IPSACAPITAL!$A62,'2022 CAP'!#REF!)</f>
        <v>#REF!</v>
      </c>
      <c r="F62" s="22" t="e">
        <f>SUMIF('2022 CAP'!$C:$C,IPSACAPITAL!$A62,'2022 CAP'!#REF!)</f>
        <v>#REF!</v>
      </c>
      <c r="G62" s="22">
        <f>SUMIF('2022 CAP'!$C:$C,IPSACAPITAL!$A62,'2022 CAP'!$J:$J)</f>
        <v>11580000000</v>
      </c>
    </row>
    <row r="63" spans="1:7" ht="13.5" thickBot="1" x14ac:dyDescent="0.25">
      <c r="A63" s="20">
        <v>23020115</v>
      </c>
      <c r="B63" s="21" t="s">
        <v>395</v>
      </c>
      <c r="C63" s="22">
        <v>0</v>
      </c>
      <c r="D63" s="22">
        <v>0</v>
      </c>
      <c r="E63" s="22" t="e">
        <f>SUMIF('2022 CAP'!$C:$C,IPSACAPITAL!$A63,'2022 CAP'!#REF!)</f>
        <v>#REF!</v>
      </c>
      <c r="F63" s="22" t="e">
        <f>SUMIF('2022 CAP'!$C:$C,IPSACAPITAL!$A63,'2022 CAP'!#REF!)</f>
        <v>#REF!</v>
      </c>
      <c r="G63" s="22">
        <f>SUMIF('2022 CAP'!$C:$C,IPSACAPITAL!$A63,'2022 CAP'!$J:$J)</f>
        <v>108200140</v>
      </c>
    </row>
    <row r="64" spans="1:7" ht="13.5" thickBot="1" x14ac:dyDescent="0.25">
      <c r="A64" s="20">
        <v>23020116</v>
      </c>
      <c r="B64" s="21" t="s">
        <v>396</v>
      </c>
      <c r="C64" s="22">
        <v>0</v>
      </c>
      <c r="D64" s="22">
        <v>0</v>
      </c>
      <c r="E64" s="22" t="e">
        <f>SUMIF('2022 CAP'!$C:$C,IPSACAPITAL!$A64,'2022 CAP'!#REF!)</f>
        <v>#REF!</v>
      </c>
      <c r="F64" s="22" t="e">
        <f>SUMIF('2022 CAP'!$C:$C,IPSACAPITAL!$A64,'2022 CAP'!#REF!)</f>
        <v>#REF!</v>
      </c>
      <c r="G64" s="22">
        <f>SUMIF('2022 CAP'!$C:$C,IPSACAPITAL!$A64,'2022 CAP'!$J:$J)</f>
        <v>1922006036</v>
      </c>
    </row>
    <row r="65" spans="1:7" ht="13.5" thickBot="1" x14ac:dyDescent="0.25">
      <c r="A65" s="20">
        <v>23020117</v>
      </c>
      <c r="B65" s="21" t="s">
        <v>397</v>
      </c>
      <c r="C65" s="22">
        <v>50000000</v>
      </c>
      <c r="D65" s="22">
        <v>0</v>
      </c>
      <c r="E65" s="22" t="e">
        <f>SUMIF('2022 CAP'!$C:$C,IPSACAPITAL!$A65,'2022 CAP'!#REF!)</f>
        <v>#REF!</v>
      </c>
      <c r="F65" s="22" t="e">
        <f>SUMIF('2022 CAP'!$C:$C,IPSACAPITAL!$A65,'2022 CAP'!#REF!)</f>
        <v>#REF!</v>
      </c>
      <c r="G65" s="22">
        <f>SUMIF('2022 CAP'!$C:$C,IPSACAPITAL!$A65,'2022 CAP'!$J:$J)</f>
        <v>0</v>
      </c>
    </row>
    <row r="66" spans="1:7" ht="13.5" thickBot="1" x14ac:dyDescent="0.25">
      <c r="A66" s="20">
        <v>23020118</v>
      </c>
      <c r="B66" s="21" t="s">
        <v>398</v>
      </c>
      <c r="C66" s="22">
        <v>3196831839</v>
      </c>
      <c r="D66" s="22">
        <v>410000000</v>
      </c>
      <c r="E66" s="22" t="e">
        <f>SUMIF('2022 CAP'!$C:$C,IPSACAPITAL!$A66,'2022 CAP'!#REF!)</f>
        <v>#REF!</v>
      </c>
      <c r="F66" s="22" t="e">
        <f>SUMIF('2022 CAP'!$C:$C,IPSACAPITAL!$A66,'2022 CAP'!#REF!)</f>
        <v>#REF!</v>
      </c>
      <c r="G66" s="22">
        <f>SUMIF('2022 CAP'!$C:$C,IPSACAPITAL!$A66,'2022 CAP'!$J:$J)</f>
        <v>3250000000</v>
      </c>
    </row>
    <row r="67" spans="1:7" ht="13.5" thickBot="1" x14ac:dyDescent="0.25">
      <c r="A67" s="20">
        <v>23020119</v>
      </c>
      <c r="B67" s="21" t="s">
        <v>399</v>
      </c>
      <c r="C67" s="22">
        <v>40000000</v>
      </c>
      <c r="D67" s="22">
        <v>9067375</v>
      </c>
      <c r="E67" s="22" t="e">
        <f>SUMIF('2022 CAP'!$C:$C,IPSACAPITAL!$A67,'2022 CAP'!#REF!)</f>
        <v>#REF!</v>
      </c>
      <c r="F67" s="22" t="e">
        <f>SUMIF('2022 CAP'!$C:$C,IPSACAPITAL!$A67,'2022 CAP'!#REF!)</f>
        <v>#REF!</v>
      </c>
      <c r="G67" s="22">
        <f>SUMIF('2022 CAP'!$C:$C,IPSACAPITAL!$A67,'2022 CAP'!$J:$J)</f>
        <v>104000000</v>
      </c>
    </row>
    <row r="68" spans="1:7" ht="13.5" thickBot="1" x14ac:dyDescent="0.25">
      <c r="A68" s="20">
        <v>23020120</v>
      </c>
      <c r="B68" s="21" t="s">
        <v>400</v>
      </c>
      <c r="C68" s="22">
        <v>0</v>
      </c>
      <c r="D68" s="22">
        <v>0</v>
      </c>
      <c r="E68" s="22" t="e">
        <f>SUMIF('2022 CAP'!$C:$C,IPSACAPITAL!$A68,'2022 CAP'!#REF!)</f>
        <v>#REF!</v>
      </c>
      <c r="F68" s="22" t="e">
        <f>SUMIF('2022 CAP'!$C:$C,IPSACAPITAL!$A68,'2022 CAP'!#REF!)</f>
        <v>#REF!</v>
      </c>
      <c r="G68" s="22">
        <f>SUMIF('2022 CAP'!$C:$C,IPSACAPITAL!$A68,'2022 CAP'!$J:$J)</f>
        <v>0</v>
      </c>
    </row>
    <row r="69" spans="1:7" ht="13.5" thickBot="1" x14ac:dyDescent="0.25">
      <c r="A69" s="20">
        <v>23020121</v>
      </c>
      <c r="B69" s="21" t="s">
        <v>401</v>
      </c>
      <c r="C69" s="22">
        <v>0</v>
      </c>
      <c r="D69" s="22">
        <v>0</v>
      </c>
      <c r="E69" s="22" t="e">
        <f>SUMIF('2022 CAP'!$C:$C,IPSACAPITAL!$A69,'2022 CAP'!#REF!)</f>
        <v>#REF!</v>
      </c>
      <c r="F69" s="22" t="e">
        <f>SUMIF('2022 CAP'!$C:$C,IPSACAPITAL!$A69,'2022 CAP'!#REF!)</f>
        <v>#REF!</v>
      </c>
      <c r="G69" s="22">
        <f>SUMIF('2022 CAP'!$C:$C,IPSACAPITAL!$A69,'2022 CAP'!$J:$J)</f>
        <v>35000000</v>
      </c>
    </row>
    <row r="70" spans="1:7" ht="13.5" customHeight="1" thickBot="1" x14ac:dyDescent="0.25">
      <c r="A70" s="20">
        <v>23020122</v>
      </c>
      <c r="B70" s="21" t="s">
        <v>402</v>
      </c>
      <c r="C70" s="22">
        <v>0</v>
      </c>
      <c r="D70" s="22">
        <v>0</v>
      </c>
      <c r="E70" s="22" t="e">
        <f>SUMIF('2022 CAP'!$C:$C,IPSACAPITAL!$A70,'2022 CAP'!#REF!)</f>
        <v>#REF!</v>
      </c>
      <c r="F70" s="22" t="e">
        <f>SUMIF('2022 CAP'!$C:$C,IPSACAPITAL!$A70,'2022 CAP'!#REF!)</f>
        <v>#REF!</v>
      </c>
      <c r="G70" s="22">
        <f>SUMIF('2022 CAP'!$C:$C,IPSACAPITAL!$A70,'2022 CAP'!$J:$J)</f>
        <v>90000000</v>
      </c>
    </row>
    <row r="71" spans="1:7" ht="14.1" customHeight="1" thickBot="1" x14ac:dyDescent="0.25">
      <c r="A71" s="20">
        <v>23020123</v>
      </c>
      <c r="B71" s="25" t="s">
        <v>403</v>
      </c>
      <c r="C71" s="22">
        <v>935000000</v>
      </c>
      <c r="D71" s="22">
        <v>94300000</v>
      </c>
      <c r="E71" s="22" t="e">
        <f>SUMIF('2022 CAP'!$C:$C,IPSACAPITAL!$A71,'2022 CAP'!#REF!)</f>
        <v>#REF!</v>
      </c>
      <c r="F71" s="22" t="e">
        <f>SUMIF('2022 CAP'!$C:$C,IPSACAPITAL!$A71,'2022 CAP'!#REF!)</f>
        <v>#REF!</v>
      </c>
      <c r="G71" s="22">
        <f>SUMIF('2022 CAP'!$C:$C,IPSACAPITAL!$A71,'2022 CAP'!$J:$J)</f>
        <v>33393170</v>
      </c>
    </row>
    <row r="72" spans="1:7" ht="14.1" customHeight="1" thickBot="1" x14ac:dyDescent="0.25">
      <c r="A72" s="20">
        <v>23020124</v>
      </c>
      <c r="B72" s="25" t="s">
        <v>404</v>
      </c>
      <c r="C72" s="22">
        <v>35000000</v>
      </c>
      <c r="D72" s="22">
        <v>0</v>
      </c>
      <c r="E72" s="22" t="e">
        <f>SUMIF('2022 CAP'!$C:$C,IPSACAPITAL!$A72,'2022 CAP'!#REF!)</f>
        <v>#REF!</v>
      </c>
      <c r="F72" s="22" t="e">
        <f>SUMIF('2022 CAP'!$C:$C,IPSACAPITAL!$A72,'2022 CAP'!#REF!)</f>
        <v>#REF!</v>
      </c>
      <c r="G72" s="22">
        <f>SUMIF('2022 CAP'!$C:$C,IPSACAPITAL!$A72,'2022 CAP'!$J:$J)</f>
        <v>184868434.19999999</v>
      </c>
    </row>
    <row r="73" spans="1:7" ht="14.1" customHeight="1" thickBot="1" x14ac:dyDescent="0.25">
      <c r="A73" s="20">
        <v>23020125</v>
      </c>
      <c r="B73" s="25" t="s">
        <v>405</v>
      </c>
      <c r="C73" s="22">
        <v>0</v>
      </c>
      <c r="D73" s="154">
        <v>0</v>
      </c>
      <c r="E73" s="22" t="e">
        <f>SUMIF('2022 CAP'!$C:$C,IPSACAPITAL!$A73,'2022 CAP'!#REF!)</f>
        <v>#REF!</v>
      </c>
      <c r="F73" s="22" t="e">
        <f>SUMIF('2022 CAP'!$C:$C,IPSACAPITAL!$A73,'2022 CAP'!#REF!)</f>
        <v>#REF!</v>
      </c>
      <c r="G73" s="22">
        <f>SUMIF('2022 CAP'!$C:$C,IPSACAPITAL!$A73,'2022 CAP'!$J:$J)</f>
        <v>0</v>
      </c>
    </row>
    <row r="74" spans="1:7" ht="14.1" customHeight="1" thickBot="1" x14ac:dyDescent="0.25">
      <c r="A74" s="26">
        <v>23020126</v>
      </c>
      <c r="B74" s="27" t="s">
        <v>406</v>
      </c>
      <c r="C74" s="22">
        <v>0</v>
      </c>
      <c r="D74" s="22">
        <v>0</v>
      </c>
      <c r="E74" s="22" t="e">
        <f>SUMIF('2022 CAP'!$C:$C,IPSACAPITAL!$A74,'2022 CAP'!#REF!)</f>
        <v>#REF!</v>
      </c>
      <c r="F74" s="22" t="e">
        <f>SUMIF('2022 CAP'!$C:$C,IPSACAPITAL!$A74,'2022 CAP'!#REF!)</f>
        <v>#REF!</v>
      </c>
      <c r="G74" s="22">
        <f>SUMIF('2022 CAP'!$C:$C,IPSACAPITAL!$A74,'2022 CAP'!$J:$J)</f>
        <v>0</v>
      </c>
    </row>
    <row r="75" spans="1:7" ht="14.1" customHeight="1" thickBot="1" x14ac:dyDescent="0.25">
      <c r="A75" s="20">
        <v>23020127</v>
      </c>
      <c r="B75" s="28" t="s">
        <v>407</v>
      </c>
      <c r="C75" s="22">
        <v>255000000</v>
      </c>
      <c r="D75" s="22">
        <v>78586556.319999993</v>
      </c>
      <c r="E75" s="22" t="e">
        <f>SUMIF('2022 CAP'!$C:$C,IPSACAPITAL!$A75,'2022 CAP'!#REF!)</f>
        <v>#REF!</v>
      </c>
      <c r="F75" s="22" t="e">
        <f>SUMIF('2022 CAP'!$C:$C,IPSACAPITAL!$A75,'2022 CAP'!#REF!)</f>
        <v>#REF!</v>
      </c>
      <c r="G75" s="22">
        <f>SUMIF('2022 CAP'!$C:$C,IPSACAPITAL!$A75,'2022 CAP'!$J:$J)</f>
        <v>15000000</v>
      </c>
    </row>
    <row r="76" spans="1:7" ht="15.75" thickBot="1" x14ac:dyDescent="0.25">
      <c r="A76" s="29"/>
      <c r="C76" s="22"/>
      <c r="D76" s="22"/>
      <c r="E76" s="22"/>
      <c r="F76" s="24"/>
      <c r="G76" s="22">
        <f>SUMIF('2022 CAP'!$C:$C,IPSACAPITAL!$A76,'2022 CAP'!$J:$J)</f>
        <v>0</v>
      </c>
    </row>
    <row r="77" spans="1:7" ht="15.75" thickBot="1" x14ac:dyDescent="0.25">
      <c r="A77" s="30">
        <v>23030100</v>
      </c>
      <c r="B77" s="31" t="s">
        <v>408</v>
      </c>
      <c r="C77" s="24">
        <v>11952679354</v>
      </c>
      <c r="D77" s="22">
        <v>6805104775.6899996</v>
      </c>
      <c r="E77" s="154" t="e">
        <f>SUM(E78:E101)</f>
        <v>#REF!</v>
      </c>
      <c r="F77" s="154" t="e">
        <f>SUM(F78:F101)</f>
        <v>#REF!</v>
      </c>
      <c r="G77" s="154">
        <f>SUM(G78:G101)</f>
        <v>8962205480.5599995</v>
      </c>
    </row>
    <row r="78" spans="1:7" ht="13.5" thickBot="1" x14ac:dyDescent="0.25">
      <c r="A78" s="32">
        <v>23030101</v>
      </c>
      <c r="B78" s="33" t="s">
        <v>409</v>
      </c>
      <c r="C78" s="22">
        <v>621528440</v>
      </c>
      <c r="D78" s="22">
        <v>60623325</v>
      </c>
      <c r="E78" s="22" t="e">
        <f>SUMIF('2022 CAP'!$C:$C,IPSACAPITAL!$A78,'2022 CAP'!#REF!)</f>
        <v>#REF!</v>
      </c>
      <c r="F78" s="22" t="e">
        <f>SUMIF('2022 CAP'!$C:$C,IPSACAPITAL!$A78,'2022 CAP'!#REF!)</f>
        <v>#REF!</v>
      </c>
      <c r="G78" s="22">
        <f>SUMIF('2022 CAP'!$C:$C,IPSACAPITAL!$A78,'2022 CAP'!$J:$J)</f>
        <v>1574955550.2</v>
      </c>
    </row>
    <row r="79" spans="1:7" ht="13.5" thickBot="1" x14ac:dyDescent="0.25">
      <c r="A79" s="32">
        <v>23030102</v>
      </c>
      <c r="B79" s="33" t="s">
        <v>410</v>
      </c>
      <c r="C79" s="22">
        <v>0</v>
      </c>
      <c r="D79" s="22">
        <v>0</v>
      </c>
      <c r="E79" s="22" t="e">
        <f>SUMIF('2022 CAP'!$C:$C,IPSACAPITAL!$A79,'2022 CAP'!#REF!)</f>
        <v>#REF!</v>
      </c>
      <c r="F79" s="22" t="e">
        <f>SUMIF('2022 CAP'!$C:$C,IPSACAPITAL!$A79,'2022 CAP'!#REF!)</f>
        <v>#REF!</v>
      </c>
      <c r="G79" s="22">
        <f>SUMIF('2022 CAP'!$C:$C,IPSACAPITAL!$A79,'2022 CAP'!$J:$J)</f>
        <v>70000000</v>
      </c>
    </row>
    <row r="80" spans="1:7" ht="13.5" thickBot="1" x14ac:dyDescent="0.25">
      <c r="A80" s="32">
        <v>23030103</v>
      </c>
      <c r="B80" s="33" t="s">
        <v>411</v>
      </c>
      <c r="C80" s="22">
        <v>0</v>
      </c>
      <c r="D80" s="22">
        <v>0</v>
      </c>
      <c r="E80" s="22" t="e">
        <f>SUMIF('2022 CAP'!$C:$C,IPSACAPITAL!$A80,'2022 CAP'!#REF!)</f>
        <v>#REF!</v>
      </c>
      <c r="F80" s="22" t="e">
        <f>SUMIF('2022 CAP'!$C:$C,IPSACAPITAL!$A80,'2022 CAP'!#REF!)</f>
        <v>#REF!</v>
      </c>
      <c r="G80" s="22">
        <f>SUMIF('2022 CAP'!$C:$C,IPSACAPITAL!$A80,'2022 CAP'!$J:$J)</f>
        <v>0</v>
      </c>
    </row>
    <row r="81" spans="1:7" ht="13.5" thickBot="1" x14ac:dyDescent="0.25">
      <c r="A81" s="32">
        <v>23030104</v>
      </c>
      <c r="B81" s="33" t="s">
        <v>412</v>
      </c>
      <c r="C81" s="22">
        <v>0</v>
      </c>
      <c r="D81" s="22">
        <v>0</v>
      </c>
      <c r="E81" s="22" t="e">
        <f>SUMIF('2022 CAP'!$C:$C,IPSACAPITAL!$A81,'2022 CAP'!#REF!)</f>
        <v>#REF!</v>
      </c>
      <c r="F81" s="22" t="e">
        <f>SUMIF('2022 CAP'!$C:$C,IPSACAPITAL!$A81,'2022 CAP'!#REF!)</f>
        <v>#REF!</v>
      </c>
      <c r="G81" s="22">
        <f>SUMIF('2022 CAP'!$C:$C,IPSACAPITAL!$A81,'2022 CAP'!$J:$J)</f>
        <v>0</v>
      </c>
    </row>
    <row r="82" spans="1:7" ht="13.5" thickBot="1" x14ac:dyDescent="0.25">
      <c r="A82" s="32">
        <v>23030105</v>
      </c>
      <c r="B82" s="33" t="s">
        <v>413</v>
      </c>
      <c r="C82" s="22">
        <v>468000000</v>
      </c>
      <c r="D82" s="22">
        <v>13650000</v>
      </c>
      <c r="E82" s="22" t="e">
        <f>SUMIF('2022 CAP'!$C:$C,IPSACAPITAL!$A82,'2022 CAP'!#REF!)</f>
        <v>#REF!</v>
      </c>
      <c r="F82" s="22" t="e">
        <f>SUMIF('2022 CAP'!$C:$C,IPSACAPITAL!$A82,'2022 CAP'!#REF!)</f>
        <v>#REF!</v>
      </c>
      <c r="G82" s="22">
        <f>SUMIF('2022 CAP'!$C:$C,IPSACAPITAL!$A82,'2022 CAP'!$J:$J)</f>
        <v>2737500000</v>
      </c>
    </row>
    <row r="83" spans="1:7" ht="13.5" thickBot="1" x14ac:dyDescent="0.25">
      <c r="A83" s="32">
        <v>23030106</v>
      </c>
      <c r="B83" s="33" t="s">
        <v>414</v>
      </c>
      <c r="C83" s="22">
        <v>1491168161</v>
      </c>
      <c r="D83" s="22">
        <v>16000000</v>
      </c>
      <c r="E83" s="22" t="e">
        <f>SUMIF('2022 CAP'!$C:$C,IPSACAPITAL!$A83,'2022 CAP'!#REF!)</f>
        <v>#REF!</v>
      </c>
      <c r="F83" s="22" t="e">
        <f>SUMIF('2022 CAP'!$C:$C,IPSACAPITAL!$A83,'2022 CAP'!#REF!)</f>
        <v>#REF!</v>
      </c>
      <c r="G83" s="22">
        <f>SUMIF('2022 CAP'!$C:$C,IPSACAPITAL!$A83,'2022 CAP'!$J:$J)</f>
        <v>434272699</v>
      </c>
    </row>
    <row r="84" spans="1:7" ht="13.5" thickBot="1" x14ac:dyDescent="0.25">
      <c r="A84" s="32">
        <v>23030109</v>
      </c>
      <c r="B84" s="33" t="s">
        <v>415</v>
      </c>
      <c r="C84" s="22">
        <v>120000000</v>
      </c>
      <c r="D84" s="22">
        <v>100000000</v>
      </c>
      <c r="E84" s="22" t="e">
        <f>SUMIF('2022 CAP'!$C:$C,IPSACAPITAL!$A84,'2022 CAP'!#REF!)</f>
        <v>#REF!</v>
      </c>
      <c r="F84" s="22" t="e">
        <f>SUMIF('2022 CAP'!$C:$C,IPSACAPITAL!$A84,'2022 CAP'!#REF!)</f>
        <v>#REF!</v>
      </c>
      <c r="G84" s="22">
        <f>SUMIF('2022 CAP'!$C:$C,IPSACAPITAL!$A84,'2022 CAP'!$J:$J)</f>
        <v>100000000</v>
      </c>
    </row>
    <row r="85" spans="1:7" ht="13.5" thickBot="1" x14ac:dyDescent="0.25">
      <c r="A85" s="32">
        <v>23030110</v>
      </c>
      <c r="B85" s="33" t="s">
        <v>416</v>
      </c>
      <c r="C85" s="22">
        <v>20000000</v>
      </c>
      <c r="D85" s="22">
        <v>0</v>
      </c>
      <c r="E85" s="22" t="e">
        <f>SUMIF('2022 CAP'!$C:$C,IPSACAPITAL!$A85,'2022 CAP'!#REF!)</f>
        <v>#REF!</v>
      </c>
      <c r="F85" s="22" t="e">
        <f>SUMIF('2022 CAP'!$C:$C,IPSACAPITAL!$A85,'2022 CAP'!#REF!)</f>
        <v>#REF!</v>
      </c>
      <c r="G85" s="22">
        <f>SUMIF('2022 CAP'!$C:$C,IPSACAPITAL!$A85,'2022 CAP'!$J:$J)</f>
        <v>80000000</v>
      </c>
    </row>
    <row r="86" spans="1:7" ht="13.5" thickBot="1" x14ac:dyDescent="0.25">
      <c r="A86" s="32">
        <v>23030111</v>
      </c>
      <c r="B86" s="33" t="s">
        <v>417</v>
      </c>
      <c r="C86" s="22">
        <v>0</v>
      </c>
      <c r="D86" s="22">
        <v>0</v>
      </c>
      <c r="E86" s="22" t="e">
        <f>SUMIF('2022 CAP'!$C:$C,IPSACAPITAL!$A86,'2022 CAP'!#REF!)</f>
        <v>#REF!</v>
      </c>
      <c r="F86" s="22" t="e">
        <f>SUMIF('2022 CAP'!$C:$C,IPSACAPITAL!$A86,'2022 CAP'!#REF!)</f>
        <v>#REF!</v>
      </c>
      <c r="G86" s="22">
        <f>SUMIF('2022 CAP'!$C:$C,IPSACAPITAL!$A86,'2022 CAP'!$J:$J)</f>
        <v>0</v>
      </c>
    </row>
    <row r="87" spans="1:7" ht="13.5" thickBot="1" x14ac:dyDescent="0.25">
      <c r="A87" s="32">
        <v>23030112</v>
      </c>
      <c r="B87" s="33" t="s">
        <v>418</v>
      </c>
      <c r="C87" s="22">
        <v>2245000000</v>
      </c>
      <c r="D87" s="22">
        <v>269000000</v>
      </c>
      <c r="E87" s="22" t="e">
        <f>SUMIF('2022 CAP'!$C:$C,IPSACAPITAL!$A87,'2022 CAP'!#REF!)</f>
        <v>#REF!</v>
      </c>
      <c r="F87" s="22" t="e">
        <f>SUMIF('2022 CAP'!$C:$C,IPSACAPITAL!$A87,'2022 CAP'!#REF!)</f>
        <v>#REF!</v>
      </c>
      <c r="G87" s="22">
        <f>SUMIF('2022 CAP'!$C:$C,IPSACAPITAL!$A87,'2022 CAP'!$J:$J)</f>
        <v>26500000</v>
      </c>
    </row>
    <row r="88" spans="1:7" ht="13.5" thickBot="1" x14ac:dyDescent="0.25">
      <c r="A88" s="32">
        <v>23030113</v>
      </c>
      <c r="B88" s="33" t="s">
        <v>419</v>
      </c>
      <c r="C88" s="22">
        <v>4931454313</v>
      </c>
      <c r="D88" s="22">
        <v>5289604500.6899996</v>
      </c>
      <c r="E88" s="22" t="e">
        <f>SUMIF('2022 CAP'!$C:$C,IPSACAPITAL!$A88,'2022 CAP'!#REF!)</f>
        <v>#REF!</v>
      </c>
      <c r="F88" s="22" t="e">
        <f>SUMIF('2022 CAP'!$C:$C,IPSACAPITAL!$A88,'2022 CAP'!#REF!)</f>
        <v>#REF!</v>
      </c>
      <c r="G88" s="22">
        <f>SUMIF('2022 CAP'!$C:$C,IPSACAPITAL!$A88,'2022 CAP'!$J:$J)</f>
        <v>2341434435.3600001</v>
      </c>
    </row>
    <row r="89" spans="1:7" ht="13.5" thickBot="1" x14ac:dyDescent="0.25">
      <c r="A89" s="32">
        <v>23030114</v>
      </c>
      <c r="B89" s="33" t="s">
        <v>420</v>
      </c>
      <c r="C89" s="22">
        <v>0</v>
      </c>
      <c r="D89" s="22">
        <v>0</v>
      </c>
      <c r="E89" s="22" t="e">
        <f>SUMIF('2022 CAP'!$C:$C,IPSACAPITAL!$A89,'2022 CAP'!#REF!)</f>
        <v>#REF!</v>
      </c>
      <c r="F89" s="22" t="e">
        <f>SUMIF('2022 CAP'!$C:$C,IPSACAPITAL!$A89,'2022 CAP'!#REF!)</f>
        <v>#REF!</v>
      </c>
      <c r="G89" s="22">
        <f>SUMIF('2022 CAP'!$C:$C,IPSACAPITAL!$A89,'2022 CAP'!$J:$J)</f>
        <v>0</v>
      </c>
    </row>
    <row r="90" spans="1:7" ht="13.5" thickBot="1" x14ac:dyDescent="0.25">
      <c r="A90" s="32">
        <v>23030115</v>
      </c>
      <c r="B90" s="33" t="s">
        <v>421</v>
      </c>
      <c r="C90" s="22">
        <v>0</v>
      </c>
      <c r="D90" s="22">
        <v>0</v>
      </c>
      <c r="E90" s="22" t="e">
        <f>SUMIF('2022 CAP'!$C:$C,IPSACAPITAL!$A90,'2022 CAP'!#REF!)</f>
        <v>#REF!</v>
      </c>
      <c r="F90" s="22" t="e">
        <f>SUMIF('2022 CAP'!$C:$C,IPSACAPITAL!$A90,'2022 CAP'!#REF!)</f>
        <v>#REF!</v>
      </c>
      <c r="G90" s="22">
        <f>SUMIF('2022 CAP'!$C:$C,IPSACAPITAL!$A90,'2022 CAP'!$J:$J)</f>
        <v>150000000</v>
      </c>
    </row>
    <row r="91" spans="1:7" ht="13.5" thickBot="1" x14ac:dyDescent="0.25">
      <c r="A91" s="32">
        <v>23030116</v>
      </c>
      <c r="B91" s="33" t="s">
        <v>422</v>
      </c>
      <c r="C91" s="22">
        <v>0</v>
      </c>
      <c r="D91" s="22">
        <v>0</v>
      </c>
      <c r="E91" s="22" t="e">
        <f>SUMIF('2022 CAP'!$C:$C,IPSACAPITAL!$A91,'2022 CAP'!#REF!)</f>
        <v>#REF!</v>
      </c>
      <c r="F91" s="22" t="e">
        <f>SUMIF('2022 CAP'!$C:$C,IPSACAPITAL!$A91,'2022 CAP'!#REF!)</f>
        <v>#REF!</v>
      </c>
      <c r="G91" s="22">
        <f>SUMIF('2022 CAP'!$C:$C,IPSACAPITAL!$A91,'2022 CAP'!$J:$J)</f>
        <v>0</v>
      </c>
    </row>
    <row r="92" spans="1:7" ht="13.5" thickBot="1" x14ac:dyDescent="0.25">
      <c r="A92" s="32">
        <v>23030118</v>
      </c>
      <c r="B92" s="33" t="s">
        <v>423</v>
      </c>
      <c r="C92" s="22">
        <v>8000000</v>
      </c>
      <c r="D92" s="22">
        <v>0</v>
      </c>
      <c r="E92" s="22" t="e">
        <f>SUMIF('2022 CAP'!$C:$C,IPSACAPITAL!$A92,'2022 CAP'!#REF!)</f>
        <v>#REF!</v>
      </c>
      <c r="F92" s="22" t="e">
        <f>SUMIF('2022 CAP'!$C:$C,IPSACAPITAL!$A92,'2022 CAP'!#REF!)</f>
        <v>#REF!</v>
      </c>
      <c r="G92" s="22">
        <f>SUMIF('2022 CAP'!$C:$C,IPSACAPITAL!$A92,'2022 CAP'!$J:$J)</f>
        <v>0</v>
      </c>
    </row>
    <row r="93" spans="1:7" ht="13.5" thickBot="1" x14ac:dyDescent="0.25">
      <c r="A93" s="32">
        <v>23030119</v>
      </c>
      <c r="B93" s="33" t="s">
        <v>424</v>
      </c>
      <c r="C93" s="22">
        <v>0</v>
      </c>
      <c r="D93" s="22">
        <v>0</v>
      </c>
      <c r="E93" s="22" t="e">
        <f>SUMIF('2022 CAP'!$C:$C,IPSACAPITAL!$A93,'2022 CAP'!#REF!)</f>
        <v>#REF!</v>
      </c>
      <c r="F93" s="22" t="e">
        <f>SUMIF('2022 CAP'!$C:$C,IPSACAPITAL!$A93,'2022 CAP'!#REF!)</f>
        <v>#REF!</v>
      </c>
      <c r="G93" s="22">
        <f>SUMIF('2022 CAP'!$C:$C,IPSACAPITAL!$A93,'2022 CAP'!$J:$J)</f>
        <v>0</v>
      </c>
    </row>
    <row r="94" spans="1:7" ht="13.5" thickBot="1" x14ac:dyDescent="0.25">
      <c r="A94" s="32">
        <v>23030121</v>
      </c>
      <c r="B94" s="33" t="s">
        <v>425</v>
      </c>
      <c r="C94" s="22">
        <v>2047528440</v>
      </c>
      <c r="D94" s="22">
        <v>1056226950</v>
      </c>
      <c r="E94" s="22" t="e">
        <f>SUMIF('2022 CAP'!$C:$C,IPSACAPITAL!$A94,'2022 CAP'!#REF!)</f>
        <v>#REF!</v>
      </c>
      <c r="F94" s="22" t="e">
        <f>SUMIF('2022 CAP'!$C:$C,IPSACAPITAL!$A94,'2022 CAP'!#REF!)</f>
        <v>#REF!</v>
      </c>
      <c r="G94" s="22">
        <f>SUMIF('2022 CAP'!$C:$C,IPSACAPITAL!$A94,'2022 CAP'!$J:$J)</f>
        <v>663995946</v>
      </c>
    </row>
    <row r="95" spans="1:7" ht="13.5" thickBot="1" x14ac:dyDescent="0.25">
      <c r="A95" s="32">
        <v>23030122</v>
      </c>
      <c r="B95" s="33" t="s">
        <v>426</v>
      </c>
      <c r="C95" s="22">
        <v>0</v>
      </c>
      <c r="D95" s="22">
        <v>0</v>
      </c>
      <c r="E95" s="22" t="e">
        <f>SUMIF('2022 CAP'!$C:$C,IPSACAPITAL!$A95,'2022 CAP'!#REF!)</f>
        <v>#REF!</v>
      </c>
      <c r="F95" s="22" t="e">
        <f>SUMIF('2022 CAP'!$C:$C,IPSACAPITAL!$A95,'2022 CAP'!#REF!)</f>
        <v>#REF!</v>
      </c>
      <c r="G95" s="22">
        <f>SUMIF('2022 CAP'!$C:$C,IPSACAPITAL!$A95,'2022 CAP'!$J:$J)</f>
        <v>0</v>
      </c>
    </row>
    <row r="96" spans="1:7" ht="13.5" thickBot="1" x14ac:dyDescent="0.25">
      <c r="A96" s="32">
        <v>23030123</v>
      </c>
      <c r="B96" s="33" t="s">
        <v>427</v>
      </c>
      <c r="C96" s="22">
        <v>0</v>
      </c>
      <c r="D96" s="22">
        <v>0</v>
      </c>
      <c r="E96" s="22" t="e">
        <f>SUMIF('2022 CAP'!$C:$C,IPSACAPITAL!$A96,'2022 CAP'!#REF!)</f>
        <v>#REF!</v>
      </c>
      <c r="F96" s="22" t="e">
        <f>SUMIF('2022 CAP'!$C:$C,IPSACAPITAL!$A96,'2022 CAP'!#REF!)</f>
        <v>#REF!</v>
      </c>
      <c r="G96" s="22">
        <f>SUMIF('2022 CAP'!$C:$C,IPSACAPITAL!$A96,'2022 CAP'!$J:$J)</f>
        <v>713546850</v>
      </c>
    </row>
    <row r="97" spans="1:7" ht="13.5" thickBot="1" x14ac:dyDescent="0.25">
      <c r="A97" s="32">
        <v>23030124</v>
      </c>
      <c r="B97" s="33" t="s">
        <v>428</v>
      </c>
      <c r="C97" s="22">
        <v>0</v>
      </c>
      <c r="D97" s="22">
        <v>0</v>
      </c>
      <c r="E97" s="22" t="e">
        <f>SUMIF('2022 CAP'!$C:$C,IPSACAPITAL!$A97,'2022 CAP'!#REF!)</f>
        <v>#REF!</v>
      </c>
      <c r="F97" s="22" t="e">
        <f>SUMIF('2022 CAP'!$C:$C,IPSACAPITAL!$A97,'2022 CAP'!#REF!)</f>
        <v>#REF!</v>
      </c>
      <c r="G97" s="22">
        <f>SUMIF('2022 CAP'!$C:$C,IPSACAPITAL!$A97,'2022 CAP'!$J:$J)</f>
        <v>0</v>
      </c>
    </row>
    <row r="98" spans="1:7" ht="13.5" thickBot="1" x14ac:dyDescent="0.25">
      <c r="A98" s="32">
        <v>23030125</v>
      </c>
      <c r="B98" s="33" t="s">
        <v>429</v>
      </c>
      <c r="C98" s="22">
        <v>0</v>
      </c>
      <c r="D98" s="22">
        <v>0</v>
      </c>
      <c r="E98" s="22" t="e">
        <f>SUMIF('2022 CAP'!$C:$C,IPSACAPITAL!$A98,'2022 CAP'!#REF!)</f>
        <v>#REF!</v>
      </c>
      <c r="F98" s="22" t="e">
        <f>SUMIF('2022 CAP'!$C:$C,IPSACAPITAL!$A98,'2022 CAP'!#REF!)</f>
        <v>#REF!</v>
      </c>
      <c r="G98" s="22">
        <f>SUMIF('2022 CAP'!$C:$C,IPSACAPITAL!$A98,'2022 CAP'!$J:$J)</f>
        <v>0</v>
      </c>
    </row>
    <row r="99" spans="1:7" ht="13.5" thickBot="1" x14ac:dyDescent="0.25">
      <c r="A99" s="32">
        <v>23030126</v>
      </c>
      <c r="B99" s="33" t="s">
        <v>430</v>
      </c>
      <c r="C99" s="22">
        <v>0</v>
      </c>
      <c r="D99" s="22">
        <v>0</v>
      </c>
      <c r="E99" s="22" t="e">
        <f>SUMIF('2022 CAP'!$C:$C,IPSACAPITAL!$A99,'2022 CAP'!#REF!)</f>
        <v>#REF!</v>
      </c>
      <c r="F99" s="22" t="e">
        <f>SUMIF('2022 CAP'!$C:$C,IPSACAPITAL!$A99,'2022 CAP'!#REF!)</f>
        <v>#REF!</v>
      </c>
      <c r="G99" s="22">
        <f>SUMIF('2022 CAP'!$C:$C,IPSACAPITAL!$A99,'2022 CAP'!$J:$J)</f>
        <v>0</v>
      </c>
    </row>
    <row r="100" spans="1:7" ht="13.5" thickBot="1" x14ac:dyDescent="0.25">
      <c r="A100" s="32">
        <v>23030127</v>
      </c>
      <c r="B100" s="33" t="s">
        <v>431</v>
      </c>
      <c r="C100" s="22">
        <v>0</v>
      </c>
      <c r="D100" s="22">
        <v>0</v>
      </c>
      <c r="E100" s="22" t="e">
        <f>SUMIF('2022 CAP'!$C:$C,IPSACAPITAL!$A100,'2022 CAP'!#REF!)</f>
        <v>#REF!</v>
      </c>
      <c r="F100" s="22" t="e">
        <f>SUMIF('2022 CAP'!$C:$C,IPSACAPITAL!$A100,'2022 CAP'!#REF!)</f>
        <v>#REF!</v>
      </c>
      <c r="G100" s="22">
        <f>SUMIF('2022 CAP'!$C:$C,IPSACAPITAL!$A100,'2022 CAP'!$J:$J)</f>
        <v>70000000</v>
      </c>
    </row>
    <row r="101" spans="1:7" ht="13.5" thickBot="1" x14ac:dyDescent="0.25">
      <c r="A101" s="32">
        <v>23030128</v>
      </c>
      <c r="B101" s="33" t="s">
        <v>432</v>
      </c>
      <c r="C101" s="22">
        <v>0</v>
      </c>
      <c r="D101" s="22">
        <v>0</v>
      </c>
      <c r="E101" s="22" t="e">
        <f>SUMIF('2022 CAP'!$C:$C,IPSACAPITAL!$A101,'2022 CAP'!#REF!)</f>
        <v>#REF!</v>
      </c>
      <c r="F101" s="22">
        <f>SUMIF('2022 CAP'!$C:$C,IPSACAPITAL!$A101,'2022 CAP'!$J:$J)</f>
        <v>0</v>
      </c>
      <c r="G101" s="22">
        <f>SUMIF('2022 CAP'!$C:$C,IPSACAPITAL!$A101,'2022 CAP'!$J:$J)</f>
        <v>0</v>
      </c>
    </row>
    <row r="102" spans="1:7" ht="15.75" thickBot="1" x14ac:dyDescent="0.25">
      <c r="A102" s="34"/>
      <c r="B102" s="35"/>
      <c r="C102" s="22">
        <v>0</v>
      </c>
      <c r="D102" s="22"/>
      <c r="E102" s="22"/>
      <c r="F102" s="24"/>
      <c r="G102" s="22">
        <f>SUMIF('2022 CAP'!$C:$C,IPSACAPITAL!$A102,'2022 CAP'!$J:$J)</f>
        <v>0</v>
      </c>
    </row>
    <row r="103" spans="1:7" ht="15.75" thickBot="1" x14ac:dyDescent="0.25">
      <c r="A103" s="36">
        <v>23040100</v>
      </c>
      <c r="B103" s="37" t="s">
        <v>433</v>
      </c>
      <c r="C103" s="24">
        <v>1160000000</v>
      </c>
      <c r="D103" s="22">
        <v>664112000</v>
      </c>
      <c r="E103" s="154" t="e">
        <f>SUM(E104:E108)</f>
        <v>#REF!</v>
      </c>
      <c r="F103" s="154" t="e">
        <f>SUM(F104:F108)</f>
        <v>#REF!</v>
      </c>
      <c r="G103" s="154">
        <f>SUM(G104:G108)</f>
        <v>3039000000</v>
      </c>
    </row>
    <row r="104" spans="1:7" ht="13.5" thickBot="1" x14ac:dyDescent="0.25">
      <c r="A104" s="32">
        <v>23040101</v>
      </c>
      <c r="B104" s="33" t="s">
        <v>434</v>
      </c>
      <c r="C104" s="22">
        <v>95000000</v>
      </c>
      <c r="D104" s="22">
        <v>14112000</v>
      </c>
      <c r="E104" s="22" t="e">
        <f>SUMIF('2022 CAP'!$C:$C,IPSACAPITAL!$A104,'2022 CAP'!#REF!)</f>
        <v>#REF!</v>
      </c>
      <c r="F104" s="22" t="e">
        <f>SUMIF('2022 CAP'!$C:$C,IPSACAPITAL!$A104,'2022 CAP'!#REF!)</f>
        <v>#REF!</v>
      </c>
      <c r="G104" s="22">
        <f>SUMIF('2022 CAP'!$C:$C,IPSACAPITAL!$A104,'2022 CAP'!$J:$J)</f>
        <v>46000000</v>
      </c>
    </row>
    <row r="105" spans="1:7" ht="13.5" thickBot="1" x14ac:dyDescent="0.25">
      <c r="A105" s="32">
        <v>23040102</v>
      </c>
      <c r="B105" s="33" t="s">
        <v>435</v>
      </c>
      <c r="C105" s="22">
        <v>1050000000</v>
      </c>
      <c r="D105" s="22">
        <v>650000000</v>
      </c>
      <c r="E105" s="22" t="e">
        <f>SUMIF('2022 CAP'!$C:$C,IPSACAPITAL!$A105,'2022 CAP'!#REF!)</f>
        <v>#REF!</v>
      </c>
      <c r="F105" s="22" t="e">
        <f>SUMIF('2022 CAP'!$C:$C,IPSACAPITAL!$A105,'2022 CAP'!#REF!)</f>
        <v>#REF!</v>
      </c>
      <c r="G105" s="22">
        <f>SUMIF('2022 CAP'!$C:$C,IPSACAPITAL!$A105,'2022 CAP'!$J:$J)</f>
        <v>2923000000</v>
      </c>
    </row>
    <row r="106" spans="1:7" ht="13.5" thickBot="1" x14ac:dyDescent="0.25">
      <c r="A106" s="32">
        <v>23040103</v>
      </c>
      <c r="B106" s="33" t="s">
        <v>436</v>
      </c>
      <c r="C106" s="22">
        <v>0</v>
      </c>
      <c r="D106" s="22">
        <v>0</v>
      </c>
      <c r="E106" s="22" t="e">
        <f>SUMIF('2022 CAP'!$C:$C,IPSACAPITAL!$A106,'2022 CAP'!#REF!)</f>
        <v>#REF!</v>
      </c>
      <c r="F106" s="22" t="e">
        <f>SUMIF('2022 CAP'!$C:$C,IPSACAPITAL!$A106,'2022 CAP'!#REF!)</f>
        <v>#REF!</v>
      </c>
      <c r="G106" s="22">
        <f>SUMIF('2022 CAP'!$C:$C,IPSACAPITAL!$A106,'2022 CAP'!$J:$J)</f>
        <v>0</v>
      </c>
    </row>
    <row r="107" spans="1:7" ht="13.5" thickBot="1" x14ac:dyDescent="0.25">
      <c r="A107" s="32">
        <v>23040104</v>
      </c>
      <c r="B107" s="33" t="s">
        <v>437</v>
      </c>
      <c r="C107" s="22">
        <v>15000000</v>
      </c>
      <c r="D107" s="22">
        <v>0</v>
      </c>
      <c r="E107" s="22" t="e">
        <f>SUMIF('2022 CAP'!$C:$C,IPSACAPITAL!$A107,'2022 CAP'!#REF!)</f>
        <v>#REF!</v>
      </c>
      <c r="F107" s="22" t="e">
        <f>SUMIF('2022 CAP'!$C:$C,IPSACAPITAL!$A107,'2022 CAP'!#REF!)</f>
        <v>#REF!</v>
      </c>
      <c r="G107" s="22">
        <f>SUMIF('2022 CAP'!$C:$C,IPSACAPITAL!$A107,'2022 CAP'!$J:$J)</f>
        <v>0</v>
      </c>
    </row>
    <row r="108" spans="1:7" ht="13.5" thickBot="1" x14ac:dyDescent="0.25">
      <c r="A108" s="32">
        <v>23040105</v>
      </c>
      <c r="B108" s="33" t="s">
        <v>438</v>
      </c>
      <c r="C108" s="22">
        <v>0</v>
      </c>
      <c r="D108" s="22">
        <v>0</v>
      </c>
      <c r="E108" s="22" t="e">
        <f>SUMIF('2022 CAP'!$C:$C,IPSACAPITAL!$A108,'2022 CAP'!#REF!)</f>
        <v>#REF!</v>
      </c>
      <c r="F108" s="22" t="e">
        <f>SUMIF('2022 CAP'!$C:$C,IPSACAPITAL!$A108,'2022 CAP'!#REF!)</f>
        <v>#REF!</v>
      </c>
      <c r="G108" s="22">
        <f>SUMIF('2022 CAP'!$C:$C,IPSACAPITAL!$A108,'2022 CAP'!$J:$J)</f>
        <v>70000000</v>
      </c>
    </row>
    <row r="109" spans="1:7" ht="15.75" thickBot="1" x14ac:dyDescent="0.25">
      <c r="A109" s="34"/>
      <c r="B109" s="35"/>
      <c r="C109" s="22">
        <v>0</v>
      </c>
      <c r="D109" s="22"/>
      <c r="E109" s="22"/>
      <c r="F109" s="24"/>
      <c r="G109" s="22">
        <f>SUMIF('2022 CAP'!$C:$C,IPSACAPITAL!$A109,'2022 CAP'!$J:$J)</f>
        <v>0</v>
      </c>
    </row>
    <row r="110" spans="1:7" ht="15.75" thickBot="1" x14ac:dyDescent="0.25">
      <c r="A110" s="36">
        <v>23050100</v>
      </c>
      <c r="B110" s="37" t="s">
        <v>439</v>
      </c>
      <c r="C110" s="24">
        <v>22960378643</v>
      </c>
      <c r="D110" s="22">
        <v>9024820454.9599991</v>
      </c>
      <c r="E110" s="154" t="e">
        <f>SUM(E111:E117)</f>
        <v>#REF!</v>
      </c>
      <c r="F110" s="154">
        <f>SUM(F111:F117)</f>
        <v>17099672452</v>
      </c>
      <c r="G110" s="154">
        <f>SUM(G111:G117)</f>
        <v>17099672452</v>
      </c>
    </row>
    <row r="111" spans="1:7" ht="13.5" thickBot="1" x14ac:dyDescent="0.25">
      <c r="A111" s="32">
        <v>23050101</v>
      </c>
      <c r="B111" s="33" t="s">
        <v>440</v>
      </c>
      <c r="C111" s="22">
        <v>7658977415</v>
      </c>
      <c r="D111" s="22">
        <v>3912516936.3299999</v>
      </c>
      <c r="E111" s="22" t="e">
        <f>SUMIF('2022 CAP'!$C:$C,IPSACAPITAL!$A111,'2022 CAP'!#REF!)</f>
        <v>#REF!</v>
      </c>
      <c r="F111" s="22">
        <f>SUMIF('2022 CAP'!$C:$C,IPSACAPITAL!$A111,'2022 CAP'!$J:$LI)</f>
        <v>11805546320</v>
      </c>
      <c r="G111" s="22">
        <f>SUMIF('2022 CAP'!$C:$C,IPSACAPITAL!$A111,'2022 CAP'!$J:$J)</f>
        <v>11805546320</v>
      </c>
    </row>
    <row r="112" spans="1:7" ht="13.5" thickBot="1" x14ac:dyDescent="0.25">
      <c r="A112" s="32">
        <v>23050102</v>
      </c>
      <c r="B112" s="33" t="s">
        <v>441</v>
      </c>
      <c r="C112" s="22">
        <v>353281228</v>
      </c>
      <c r="D112" s="22">
        <v>0</v>
      </c>
      <c r="E112" s="22" t="e">
        <f>SUMIF('2022 CAP'!$C:$C,IPSACAPITAL!$A112,'2022 CAP'!#REF!)</f>
        <v>#REF!</v>
      </c>
      <c r="F112" s="22">
        <f>SUMIF('2022 CAP'!$C:$C,IPSACAPITAL!$A112,'2022 CAP'!$J:$LI)</f>
        <v>65000000</v>
      </c>
      <c r="G112" s="22">
        <f>SUMIF('2022 CAP'!$C:$C,IPSACAPITAL!$A112,'2022 CAP'!$J:$J)</f>
        <v>65000000</v>
      </c>
    </row>
    <row r="113" spans="1:9" ht="13.5" thickBot="1" x14ac:dyDescent="0.25">
      <c r="A113" s="32">
        <v>23050103</v>
      </c>
      <c r="B113" s="33" t="s">
        <v>442</v>
      </c>
      <c r="C113" s="22">
        <v>70000000</v>
      </c>
      <c r="D113" s="22">
        <v>0</v>
      </c>
      <c r="E113" s="22" t="e">
        <f>SUMIF('2022 CAP'!$C:$C,IPSACAPITAL!$A113,'2022 CAP'!#REF!)</f>
        <v>#REF!</v>
      </c>
      <c r="F113" s="22">
        <f>SUMIF('2022 CAP'!$C:$C,IPSACAPITAL!$A113,'2022 CAP'!$J:$LI)</f>
        <v>390000000</v>
      </c>
      <c r="G113" s="22">
        <f>SUMIF('2022 CAP'!$C:$C,IPSACAPITAL!$A113,'2022 CAP'!$J:$J)</f>
        <v>390000000</v>
      </c>
    </row>
    <row r="114" spans="1:9" ht="13.5" thickBot="1" x14ac:dyDescent="0.25">
      <c r="A114" s="32">
        <v>23050104</v>
      </c>
      <c r="B114" s="33" t="s">
        <v>443</v>
      </c>
      <c r="C114" s="22">
        <v>1040000000</v>
      </c>
      <c r="D114" s="22">
        <v>21184513.75</v>
      </c>
      <c r="E114" s="22" t="e">
        <f>SUMIF('2022 CAP'!$C:$C,IPSACAPITAL!$A114,'2022 CAP'!#REF!)</f>
        <v>#REF!</v>
      </c>
      <c r="F114" s="22">
        <f>SUMIF('2022 CAP'!$C:$C,IPSACAPITAL!$A114,'2022 CAP'!$J:$LI)</f>
        <v>610000000</v>
      </c>
      <c r="G114" s="22">
        <f>SUMIF('2022 CAP'!$C:$C,IPSACAPITAL!$A114,'2022 CAP'!$J:$J)</f>
        <v>610000000</v>
      </c>
    </row>
    <row r="115" spans="1:9" ht="13.5" thickBot="1" x14ac:dyDescent="0.25">
      <c r="A115" s="32">
        <v>23050107</v>
      </c>
      <c r="B115" s="33" t="s">
        <v>444</v>
      </c>
      <c r="C115" s="22">
        <v>10520000000</v>
      </c>
      <c r="D115" s="22">
        <v>4311291647.3999996</v>
      </c>
      <c r="E115" s="22" t="e">
        <f>SUMIF('2022 CAP'!$C:$C,IPSACAPITAL!$A115,'2022 CAP'!#REF!)</f>
        <v>#REF!</v>
      </c>
      <c r="F115" s="22">
        <f>SUMIF('2022 CAP'!$C:$C,IPSACAPITAL!$A115,'2022 CAP'!$J:$LI)</f>
        <v>1821500000</v>
      </c>
      <c r="G115" s="22">
        <f>SUMIF('2022 CAP'!$C:$C,IPSACAPITAL!$A115,'2022 CAP'!$J:$J)</f>
        <v>1821500000</v>
      </c>
    </row>
    <row r="116" spans="1:9" ht="13.5" thickBot="1" x14ac:dyDescent="0.25">
      <c r="A116" s="38">
        <v>23050108</v>
      </c>
      <c r="B116" s="39" t="s">
        <v>445</v>
      </c>
      <c r="C116" s="40">
        <v>3313120000</v>
      </c>
      <c r="D116" s="22">
        <v>779827357.48000002</v>
      </c>
      <c r="E116" s="22" t="e">
        <f>SUMIF('2022 CAP'!$C:$C,IPSACAPITAL!$A116,'2022 CAP'!#REF!)</f>
        <v>#REF!</v>
      </c>
      <c r="F116" s="22">
        <f>SUMIF('2022 CAP'!$C:$C,IPSACAPITAL!$A116,'2022 CAP'!$J:$LI)</f>
        <v>2407626132</v>
      </c>
      <c r="G116" s="22">
        <f>SUMIF('2022 CAP'!$C:$C,IPSACAPITAL!$A116,'2022 CAP'!$J:$J)</f>
        <v>2407626132</v>
      </c>
    </row>
    <row r="117" spans="1:9" ht="13.5" thickBot="1" x14ac:dyDescent="0.25">
      <c r="A117" s="54">
        <v>23050110</v>
      </c>
      <c r="B117" s="56" t="s">
        <v>448</v>
      </c>
      <c r="C117" s="55">
        <v>5000000</v>
      </c>
      <c r="D117" s="22">
        <v>0</v>
      </c>
      <c r="E117" s="22" t="e">
        <f>SUMIF('2022 CAP'!$C:$C,IPSACAPITAL!$A117,'2022 CAP'!#REF!)</f>
        <v>#REF!</v>
      </c>
      <c r="F117" s="22">
        <f>SUMIF('2022 CAP'!$C:$C,IPSACAPITAL!$A117,'2022 CAP'!$J:$LI)</f>
        <v>0</v>
      </c>
      <c r="G117" s="22">
        <f>SUMIF('2022 CAP'!$C:$C,IPSACAPITAL!$A117,'2022 CAP'!$J:$J)</f>
        <v>0</v>
      </c>
    </row>
    <row r="118" spans="1:9" ht="13.5" thickBot="1" x14ac:dyDescent="0.25">
      <c r="A118" s="51"/>
      <c r="B118" s="52"/>
      <c r="C118" s="53"/>
      <c r="D118" s="22"/>
      <c r="E118" s="22" t="e">
        <f>SUMIF('2022 CAP'!$C:$C,IPSACAPITAL!$A118,'2022 CAP'!#REF!)</f>
        <v>#REF!</v>
      </c>
      <c r="F118" s="22">
        <f>SUMIF('2022 CAP'!$C:$C,IPSACAPITAL!$A118,'2022 CAP'!$J:$LI)</f>
        <v>0</v>
      </c>
      <c r="G118" s="22">
        <f>SUMIF('2022 CAP'!$C:$C,IPSACAPITAL!$A118,'2022 CAP'!$J:$J)</f>
        <v>0</v>
      </c>
    </row>
    <row r="119" spans="1:9" ht="13.5" thickBot="1" x14ac:dyDescent="0.25">
      <c r="A119" s="51"/>
      <c r="B119" s="52"/>
      <c r="C119" s="53"/>
      <c r="D119" s="22"/>
      <c r="E119" s="22" t="e">
        <f>SUMIF('2022 CAP'!$C:$C,IPSACAPITAL!$A119,'2022 CAP'!#REF!)</f>
        <v>#REF!</v>
      </c>
      <c r="F119" s="22">
        <f>SUMIF('2022 CAP'!$C:$C,IPSACAPITAL!$A119,'2022 CAP'!$J:$LI)</f>
        <v>0</v>
      </c>
      <c r="G119" s="22">
        <f>SUMIF('2022 CAP'!$C:$C,IPSACAPITAL!$A119,'2022 CAP'!$J:$J)</f>
        <v>0</v>
      </c>
    </row>
    <row r="120" spans="1:9" ht="13.5" thickBot="1" x14ac:dyDescent="0.25">
      <c r="A120" s="47">
        <v>13010100</v>
      </c>
      <c r="B120" s="45"/>
      <c r="C120" s="46">
        <v>7521346478</v>
      </c>
      <c r="D120" s="22">
        <v>963100326.77999997</v>
      </c>
      <c r="E120" s="22" t="e">
        <f>SUMIF('2022 CAP'!$C:$C,IPSACAPITAL!$A120,'2022 CAP'!#REF!)</f>
        <v>#REF!</v>
      </c>
      <c r="F120" s="22">
        <f>SUMIF('2022 CAP'!$C:$C,IPSACAPITAL!$A120,'2022 CAP'!$J:$LI)</f>
        <v>0</v>
      </c>
      <c r="G120" s="22">
        <f>SUMIF('2022 CAP'!$C:$C,IPSACAPITAL!$A120,'2022 CAP'!$J:$J)</f>
        <v>0</v>
      </c>
      <c r="I120" s="50">
        <f>G120+G126</f>
        <v>0</v>
      </c>
    </row>
    <row r="121" spans="1:9" ht="13.5" thickBot="1" x14ac:dyDescent="0.25">
      <c r="A121" s="43">
        <v>13010101</v>
      </c>
      <c r="B121" s="43"/>
      <c r="C121" s="43">
        <v>5520352057</v>
      </c>
      <c r="D121" s="22">
        <v>261189441.77999997</v>
      </c>
      <c r="E121" s="22" t="e">
        <f>SUMIF('2022 CAP'!$C:$C,IPSACAPITAL!$A121,'2022 CAP'!#REF!)</f>
        <v>#REF!</v>
      </c>
      <c r="F121" s="22">
        <f>SUMIF('2022 CAP'!$C:$C,IPSACAPITAL!$A121,'2022 CAP'!$J:$LI)</f>
        <v>0</v>
      </c>
      <c r="G121" s="22">
        <f>SUMIF('2022 CAP'!$C:$C,IPSACAPITAL!$A121,'2022 CAP'!$J:$J)</f>
        <v>0</v>
      </c>
    </row>
    <row r="122" spans="1:9" ht="13.5" thickBot="1" x14ac:dyDescent="0.25">
      <c r="A122" s="41">
        <v>13010102</v>
      </c>
      <c r="B122" s="41"/>
      <c r="C122" s="41">
        <v>285000000</v>
      </c>
      <c r="D122" s="22">
        <v>349980000</v>
      </c>
      <c r="E122" s="22" t="e">
        <f>SUMIF('2022 CAP'!$C:$C,IPSACAPITAL!$A122,'2022 CAP'!#REF!)</f>
        <v>#REF!</v>
      </c>
      <c r="F122" s="22">
        <f>SUMIF('2022 CAP'!$C:$C,IPSACAPITAL!$A122,'2022 CAP'!$J:$LI)</f>
        <v>0</v>
      </c>
      <c r="G122" s="22">
        <f>SUMIF('2022 CAP'!$C:$C,IPSACAPITAL!$A122,'2022 CAP'!$J:$J)</f>
        <v>0</v>
      </c>
    </row>
    <row r="123" spans="1:9" ht="13.5" thickBot="1" x14ac:dyDescent="0.25">
      <c r="A123" s="41">
        <v>13010103</v>
      </c>
      <c r="B123" s="41"/>
      <c r="C123" s="41">
        <v>1626783223</v>
      </c>
      <c r="D123" s="22">
        <v>331930885</v>
      </c>
      <c r="E123" s="22" t="e">
        <f>SUMIF('2022 CAP'!$C:$C,IPSACAPITAL!$A123,'2022 CAP'!#REF!)</f>
        <v>#REF!</v>
      </c>
      <c r="F123" s="22">
        <f>SUMIF('2022 CAP'!$C:$C,IPSACAPITAL!$A123,'2022 CAP'!$J:$LI)</f>
        <v>0</v>
      </c>
      <c r="G123" s="22">
        <f>SUMIF('2022 CAP'!$C:$C,IPSACAPITAL!$A123,'2022 CAP'!$J:$J)</f>
        <v>0</v>
      </c>
    </row>
    <row r="124" spans="1:9" ht="13.5" thickBot="1" x14ac:dyDescent="0.25">
      <c r="A124" s="41">
        <v>13010104</v>
      </c>
      <c r="B124" s="41"/>
      <c r="C124" s="41">
        <v>89211198</v>
      </c>
      <c r="D124" s="22">
        <v>20000000</v>
      </c>
      <c r="E124" s="22" t="e">
        <f>SUMIF('2022 CAP'!$C:$C,IPSACAPITAL!$A124,'2022 CAP'!#REF!)</f>
        <v>#REF!</v>
      </c>
      <c r="F124" s="22">
        <f>SUMIF('2022 CAP'!$C:$C,IPSACAPITAL!$A124,'2022 CAP'!$J:$LI)</f>
        <v>0</v>
      </c>
      <c r="G124" s="22">
        <f>SUMIF('2022 CAP'!$C:$C,IPSACAPITAL!$A124,'2022 CAP'!$J:$J)</f>
        <v>0</v>
      </c>
    </row>
    <row r="125" spans="1:9" ht="13.5" thickBot="1" x14ac:dyDescent="0.25">
      <c r="A125" s="42"/>
      <c r="B125" s="42"/>
      <c r="C125" s="42">
        <v>0</v>
      </c>
      <c r="D125" s="22"/>
      <c r="E125" s="22" t="e">
        <f>SUMIF('2022 CAP'!$C:$C,IPSACAPITAL!$A125,'2022 CAP'!#REF!)</f>
        <v>#REF!</v>
      </c>
      <c r="F125" s="22">
        <f>SUMIF('2022 CAP'!$C:$C,IPSACAPITAL!$A125,'2022 CAP'!$J:$LI)</f>
        <v>0</v>
      </c>
      <c r="G125" s="22">
        <f>SUMIF('2022 CAP'!$C:$C,IPSACAPITAL!$A125,'2022 CAP'!$J:$J)</f>
        <v>0</v>
      </c>
    </row>
    <row r="126" spans="1:9" ht="13.5" thickBot="1" x14ac:dyDescent="0.25">
      <c r="A126" s="44">
        <v>13010200</v>
      </c>
      <c r="B126" s="45"/>
      <c r="C126" s="45">
        <v>11866460549</v>
      </c>
      <c r="D126" s="22">
        <v>1090854986</v>
      </c>
      <c r="E126" s="22" t="e">
        <f>SUMIF('2022 CAP'!$C:$C,IPSACAPITAL!$A126,'2022 CAP'!#REF!)</f>
        <v>#REF!</v>
      </c>
      <c r="F126" s="22">
        <f>SUMIF('2022 CAP'!$C:$C,IPSACAPITAL!$A126,'2022 CAP'!$J:$LI)</f>
        <v>0</v>
      </c>
      <c r="G126" s="22">
        <f>SUMIF('2022 CAP'!$C:$C,IPSACAPITAL!$A126,'2022 CAP'!$J:$J)</f>
        <v>0</v>
      </c>
    </row>
    <row r="127" spans="1:9" ht="13.5" thickBot="1" x14ac:dyDescent="0.25">
      <c r="A127" s="43">
        <v>13010201</v>
      </c>
      <c r="B127" s="43"/>
      <c r="C127" s="43">
        <v>1091660585</v>
      </c>
      <c r="D127" s="22">
        <v>0</v>
      </c>
      <c r="E127" s="22" t="e">
        <f>SUMIF('2022 CAP'!$C:$C,IPSACAPITAL!$A127,'2022 CAP'!#REF!)</f>
        <v>#REF!</v>
      </c>
      <c r="F127" s="22">
        <f>SUMIF('2022 CAP'!$C:$C,IPSACAPITAL!$A127,'2022 CAP'!$J:$LI)</f>
        <v>0</v>
      </c>
      <c r="G127" s="22">
        <f>SUMIF('2022 CAP'!$C:$C,IPSACAPITAL!$A127,'2022 CAP'!$J:$J)</f>
        <v>0</v>
      </c>
    </row>
    <row r="128" spans="1:9" ht="13.5" thickBot="1" x14ac:dyDescent="0.25">
      <c r="A128" s="41">
        <v>13010202</v>
      </c>
      <c r="B128" s="41"/>
      <c r="C128" s="41">
        <v>5126175580</v>
      </c>
      <c r="D128" s="22">
        <v>0</v>
      </c>
      <c r="E128" s="22" t="e">
        <f>SUMIF('2022 CAP'!$C:$C,IPSACAPITAL!$A128,'2022 CAP'!#REF!)</f>
        <v>#REF!</v>
      </c>
      <c r="F128" s="22">
        <f>SUMIF('2022 CAP'!$C:$C,IPSACAPITAL!$A128,'2022 CAP'!$J:$LI)</f>
        <v>0</v>
      </c>
      <c r="G128" s="22">
        <f>SUMIF('2022 CAP'!$C:$C,IPSACAPITAL!$A128,'2022 CAP'!$J:$J)</f>
        <v>0</v>
      </c>
    </row>
    <row r="129" spans="1:9" ht="13.5" thickBot="1" x14ac:dyDescent="0.25">
      <c r="A129" s="41">
        <v>13010203</v>
      </c>
      <c r="B129" s="41"/>
      <c r="C129" s="41">
        <v>5384286884</v>
      </c>
      <c r="D129" s="22">
        <v>1072644960</v>
      </c>
      <c r="E129" s="22" t="e">
        <f>SUMIF('2022 CAP'!$C:$C,IPSACAPITAL!$A129,'2022 CAP'!#REF!)</f>
        <v>#REF!</v>
      </c>
      <c r="F129" s="22">
        <f>SUMIF('2022 CAP'!$C:$C,IPSACAPITAL!$A129,'2022 CAP'!$J:$LI)</f>
        <v>0</v>
      </c>
      <c r="G129" s="22">
        <f>SUMIF('2022 CAP'!$C:$C,IPSACAPITAL!$A129,'2022 CAP'!$J:$J)</f>
        <v>0</v>
      </c>
    </row>
    <row r="130" spans="1:9" ht="13.5" thickBot="1" x14ac:dyDescent="0.25">
      <c r="A130" s="41">
        <v>13010204</v>
      </c>
      <c r="B130" s="41"/>
      <c r="C130" s="41">
        <v>0</v>
      </c>
      <c r="D130" s="22">
        <v>0</v>
      </c>
      <c r="E130" s="22" t="e">
        <f>SUMIF('2022 CAP'!$C:$C,IPSACAPITAL!$A130,'2022 CAP'!#REF!)</f>
        <v>#REF!</v>
      </c>
      <c r="F130" s="22">
        <f>SUMIF('2022 CAP'!$C:$C,IPSACAPITAL!$A130,'2022 CAP'!$J:$LI)</f>
        <v>0</v>
      </c>
      <c r="G130" s="22">
        <f>SUMIF('2022 CAP'!$C:$C,IPSACAPITAL!$A130,'2022 CAP'!$J:$J)</f>
        <v>0</v>
      </c>
    </row>
    <row r="131" spans="1:9" ht="13.5" thickBot="1" x14ac:dyDescent="0.25">
      <c r="A131" s="48">
        <v>13010205</v>
      </c>
      <c r="B131" s="41"/>
      <c r="C131" s="41">
        <v>81954000</v>
      </c>
      <c r="D131" s="22">
        <v>18210026</v>
      </c>
      <c r="E131" s="22" t="e">
        <f>SUMIF('2022 CAP'!$C:$C,IPSACAPITAL!$A131,'2022 CAP'!#REF!)</f>
        <v>#REF!</v>
      </c>
      <c r="F131" s="22">
        <f>SUMIF('2022 CAP'!$C:$C,IPSACAPITAL!$A131,'2022 CAP'!$J:$LI)</f>
        <v>53500000</v>
      </c>
      <c r="G131" s="22">
        <f>SUMIF('2022 CAP'!$C:$C,IPSACAPITAL!$A131,'2022 CAP'!$J:$J)</f>
        <v>53500000</v>
      </c>
    </row>
    <row r="132" spans="1:9" ht="13.5" thickBot="1" x14ac:dyDescent="0.25">
      <c r="A132" s="48">
        <v>13010206</v>
      </c>
      <c r="B132" s="41"/>
      <c r="C132" s="41">
        <v>182383500</v>
      </c>
      <c r="D132" s="22">
        <v>0</v>
      </c>
      <c r="E132" s="22" t="e">
        <f>SUMIF('2022 CAP'!$C:$C,IPSACAPITAL!$A132,'2022 CAP'!#REF!)</f>
        <v>#REF!</v>
      </c>
      <c r="F132" s="22">
        <f>SUMIF('2022 CAP'!$C:$C,IPSACAPITAL!$A132,'2022 CAP'!$J:$LI)</f>
        <v>0</v>
      </c>
      <c r="G132" s="22">
        <f>SUMIF('2022 CAP'!$C:$C,IPSACAPITAL!$A132,'2022 CAP'!$J:$J)</f>
        <v>0</v>
      </c>
    </row>
    <row r="133" spans="1:9" ht="13.5" thickBot="1" x14ac:dyDescent="0.25">
      <c r="A133" s="42"/>
      <c r="B133" s="42"/>
      <c r="C133" s="42">
        <v>0</v>
      </c>
      <c r="D133" s="22">
        <v>0</v>
      </c>
      <c r="E133" s="22" t="e">
        <f>SUMIF('2022 CAP'!$C:$C,IPSACAPITAL!$A133,'2022 CAP'!#REF!)</f>
        <v>#REF!</v>
      </c>
      <c r="F133" s="22">
        <f>SUMIF('2022 CAP'!$C:$C,IPSACAPITAL!$A133,'2022 CAP'!$J:$LI)</f>
        <v>0</v>
      </c>
      <c r="G133" s="22">
        <f>SUMIF('2022 CAP'!$C:$C,IPSACAPITAL!$A133,'2022 CAP'!$J:$J)</f>
        <v>0</v>
      </c>
    </row>
    <row r="134" spans="1:9" ht="13.5" thickBot="1" x14ac:dyDescent="0.25">
      <c r="A134" s="44">
        <v>14020201</v>
      </c>
      <c r="B134" s="45"/>
      <c r="C134" s="45">
        <v>0</v>
      </c>
      <c r="D134" s="22">
        <v>0</v>
      </c>
      <c r="E134" s="22" t="e">
        <f>SUMIF('2022 CAP'!$C:$C,IPSACAPITAL!$A134,'2022 CAP'!#REF!)</f>
        <v>#REF!</v>
      </c>
      <c r="F134" s="22">
        <f>SUMIF('2022 CAP'!$C:$C,IPSACAPITAL!$A134,'2022 CAP'!$J:$LI)</f>
        <v>0</v>
      </c>
      <c r="G134" s="22">
        <f>SUMIF('2022 CAP'!$C:$C,IPSACAPITAL!$A134,'2022 CAP'!$J:$J)</f>
        <v>0</v>
      </c>
      <c r="I134" s="50">
        <f>G134+G138</f>
        <v>0</v>
      </c>
    </row>
    <row r="135" spans="1:9" ht="13.5" thickBot="1" x14ac:dyDescent="0.25">
      <c r="A135" s="43"/>
      <c r="B135" s="43"/>
      <c r="C135" s="43">
        <v>0</v>
      </c>
      <c r="D135" s="22"/>
      <c r="E135" s="22" t="e">
        <f>SUMIF('2022 CAP'!$C:$C,IPSACAPITAL!$A135,'2022 CAP'!#REF!)</f>
        <v>#REF!</v>
      </c>
      <c r="F135" s="22">
        <f>SUMIF('2022 CAP'!$C:$C,IPSACAPITAL!$A135,'2022 CAP'!$J:$LI)</f>
        <v>0</v>
      </c>
      <c r="G135" s="22">
        <f>SUMIF('2022 CAP'!$C:$C,IPSACAPITAL!$A135,'2022 CAP'!$J:$J)</f>
        <v>0</v>
      </c>
    </row>
    <row r="136" spans="1:9" ht="13.5" thickBot="1" x14ac:dyDescent="0.25">
      <c r="A136" s="41"/>
      <c r="B136" s="41"/>
      <c r="C136" s="41"/>
      <c r="D136" s="22"/>
      <c r="E136" s="22" t="e">
        <f>SUMIF('2022 CAP'!$C:$C,IPSACAPITAL!$A136,'2022 CAP'!#REF!)</f>
        <v>#REF!</v>
      </c>
      <c r="F136" s="22">
        <f>SUMIF('2022 CAP'!$C:$C,IPSACAPITAL!$A136,'2022 CAP'!$J:$LI)</f>
        <v>0</v>
      </c>
      <c r="G136" s="22">
        <f>SUMIF('2022 CAP'!$C:$C,IPSACAPITAL!$A136,'2022 CAP'!$J:$J)</f>
        <v>0</v>
      </c>
    </row>
    <row r="137" spans="1:9" ht="13.5" thickBot="1" x14ac:dyDescent="0.25">
      <c r="A137" s="41"/>
      <c r="B137" s="41"/>
      <c r="C137" s="41"/>
      <c r="D137" s="22"/>
      <c r="E137" s="22" t="e">
        <f>SUMIF('2022 CAP'!$C:$C,IPSACAPITAL!$A137,'2022 CAP'!#REF!)</f>
        <v>#REF!</v>
      </c>
      <c r="F137" s="22">
        <f>SUMIF('2022 CAP'!$C:$C,IPSACAPITAL!$A137,'2022 CAP'!$J:$LI)</f>
        <v>0</v>
      </c>
      <c r="G137" s="22">
        <f>SUMIF('2022 CAP'!$C:$C,IPSACAPITAL!$A137,'2022 CAP'!$J:$J)</f>
        <v>0</v>
      </c>
    </row>
    <row r="138" spans="1:9" ht="13.5" thickBot="1" x14ac:dyDescent="0.25">
      <c r="A138" s="49">
        <v>14030100</v>
      </c>
      <c r="B138" s="41"/>
      <c r="C138" s="41">
        <v>5362104168</v>
      </c>
      <c r="D138" s="22">
        <v>1728817390.5799999</v>
      </c>
      <c r="E138" s="22" t="e">
        <f>SUMIF('2022 CAP'!$C:$C,IPSACAPITAL!$A138,'2022 CAP'!#REF!)</f>
        <v>#REF!</v>
      </c>
      <c r="F138" s="22">
        <f>SUMIF('2022 CAP'!$C:$C,IPSACAPITAL!$A138,'2022 CAP'!$J:$LI)</f>
        <v>0</v>
      </c>
      <c r="G138" s="22">
        <f>SUMIF('2022 CAP'!$C:$C,IPSACAPITAL!$A138,'2022 CAP'!$J:$J)</f>
        <v>0</v>
      </c>
    </row>
    <row r="139" spans="1:9" ht="13.5" thickBot="1" x14ac:dyDescent="0.25">
      <c r="A139" s="41">
        <v>14030201</v>
      </c>
      <c r="B139" s="41"/>
      <c r="C139" s="41">
        <v>2264250000</v>
      </c>
      <c r="D139" s="22">
        <v>1350000000</v>
      </c>
      <c r="E139" s="22" t="e">
        <f>SUMIF('2022 CAP'!$C:$C,IPSACAPITAL!$A139,'2022 CAP'!#REF!)</f>
        <v>#REF!</v>
      </c>
      <c r="F139" s="22">
        <f>SUMIF('2022 CAP'!$C:$C,IPSACAPITAL!$A139,'2022 CAP'!$J:$LI)</f>
        <v>0</v>
      </c>
      <c r="G139" s="22">
        <f>SUMIF('2022 CAP'!$C:$C,IPSACAPITAL!$A139,'2022 CAP'!$J:$J)</f>
        <v>0</v>
      </c>
    </row>
    <row r="140" spans="1:9" ht="13.5" thickBot="1" x14ac:dyDescent="0.25">
      <c r="A140" s="41">
        <v>14030202</v>
      </c>
      <c r="B140" s="41"/>
      <c r="C140" s="41">
        <v>0</v>
      </c>
      <c r="D140" s="22">
        <v>0</v>
      </c>
      <c r="E140" s="22" t="e">
        <f>SUMIF('2022 CAP'!$C:$C,IPSACAPITAL!$A140,'2022 CAP'!#REF!)</f>
        <v>#REF!</v>
      </c>
      <c r="F140" s="22">
        <f>SUMIF('2022 CAP'!$C:$C,IPSACAPITAL!$A140,'2022 CAP'!$J:$LI)</f>
        <v>0</v>
      </c>
      <c r="G140" s="22">
        <f>SUMIF('2022 CAP'!$C:$C,IPSACAPITAL!$A140,'2022 CAP'!$J:$J)</f>
        <v>0</v>
      </c>
    </row>
    <row r="141" spans="1:9" ht="13.5" thickBot="1" x14ac:dyDescent="0.25">
      <c r="A141" s="41">
        <v>14030203</v>
      </c>
      <c r="B141" s="41"/>
      <c r="C141" s="41">
        <v>2503201763</v>
      </c>
      <c r="D141" s="22">
        <v>288064319.95999998</v>
      </c>
      <c r="E141" s="22" t="e">
        <f>SUMIF('2022 CAP'!$C:$C,IPSACAPITAL!$A141,'2022 CAP'!#REF!)</f>
        <v>#REF!</v>
      </c>
      <c r="F141" s="22">
        <f>SUMIF('2022 CAP'!$C:$C,IPSACAPITAL!$A141,'2022 CAP'!$J:$LI)</f>
        <v>0</v>
      </c>
      <c r="G141" s="22">
        <f>SUMIF('2022 CAP'!$C:$C,IPSACAPITAL!$A141,'2022 CAP'!$J:$J)</f>
        <v>0</v>
      </c>
    </row>
    <row r="142" spans="1:9" ht="13.5" thickBot="1" x14ac:dyDescent="0.25">
      <c r="A142" s="41">
        <v>14030204</v>
      </c>
      <c r="B142" s="41"/>
      <c r="C142" s="41">
        <v>398002405</v>
      </c>
      <c r="D142" s="22">
        <v>90753070.620000005</v>
      </c>
      <c r="E142" s="22" t="e">
        <f>SUMIF('2022 CAP'!$C:$C,IPSACAPITAL!$A142,'2022 CAP'!#REF!)</f>
        <v>#REF!</v>
      </c>
      <c r="F142" s="22">
        <f>SUMIF('2022 CAP'!$C:$C,IPSACAPITAL!$A142,'2022 CAP'!$J:$LI)</f>
        <v>0</v>
      </c>
      <c r="G142" s="22">
        <f>SUMIF('2022 CAP'!$C:$C,IPSACAPITAL!$A142,'2022 CAP'!$J:$J)</f>
        <v>0</v>
      </c>
    </row>
    <row r="143" spans="1:9" ht="13.5" thickBot="1" x14ac:dyDescent="0.25">
      <c r="A143" s="41">
        <v>14030205</v>
      </c>
      <c r="B143" s="41"/>
      <c r="C143" s="41">
        <v>0</v>
      </c>
      <c r="D143" s="22">
        <v>0</v>
      </c>
      <c r="E143" s="22" t="e">
        <f>SUMIF('2022 CAP'!$C:$C,IPSACAPITAL!$A143,'2022 CAP'!#REF!)</f>
        <v>#REF!</v>
      </c>
      <c r="F143" s="22">
        <f>SUMIF('2022 CAP'!$C:$C,IPSACAPITAL!$A143,'2022 CAP'!$J:$LI)</f>
        <v>0</v>
      </c>
      <c r="G143" s="22">
        <f>SUMIF('2022 CAP'!$C:$C,IPSACAPITAL!$A143,'2022 CAP'!$J:$J)</f>
        <v>0</v>
      </c>
    </row>
    <row r="144" spans="1:9" ht="13.5" thickBot="1" x14ac:dyDescent="0.25">
      <c r="A144" s="41">
        <v>14030206</v>
      </c>
      <c r="B144" s="41"/>
      <c r="C144" s="41">
        <v>0</v>
      </c>
      <c r="D144" s="22">
        <v>0</v>
      </c>
      <c r="E144" s="22" t="e">
        <f>SUMIF('2022 CAP'!$C:$C,IPSACAPITAL!$A144,'2022 CAP'!#REF!)</f>
        <v>#REF!</v>
      </c>
      <c r="F144" s="22">
        <f>SUMIF('2022 CAP'!$C:$C,IPSACAPITAL!$A144,'2022 CAP'!$J:$LI)</f>
        <v>0</v>
      </c>
      <c r="G144" s="22">
        <f>SUMIF('2022 CAP'!$C:$C,IPSACAPITAL!$A144,'2022 CAP'!$J:$J)</f>
        <v>0</v>
      </c>
    </row>
    <row r="145" spans="1:7" ht="13.5" thickBot="1" x14ac:dyDescent="0.25">
      <c r="A145" s="41">
        <v>14030207</v>
      </c>
      <c r="B145" s="41"/>
      <c r="C145" s="41">
        <v>196650000</v>
      </c>
      <c r="D145" s="22">
        <v>0</v>
      </c>
      <c r="E145" s="22" t="e">
        <f>SUMIF('2022 CAP'!$C:$C,IPSACAPITAL!$A145,'2022 CAP'!#REF!)</f>
        <v>#REF!</v>
      </c>
      <c r="F145" s="22">
        <f>SUMIF('2022 CAP'!$C:$C,IPSACAPITAL!$A145,'2022 CAP'!$J:$LI)</f>
        <v>0</v>
      </c>
      <c r="G145" s="22">
        <f>SUMIF('2022 CAP'!$C:$C,IPSACAPITAL!$A145,'2022 CAP'!$J:$J)</f>
        <v>0</v>
      </c>
    </row>
    <row r="146" spans="1:7" ht="13.5" thickBot="1" x14ac:dyDescent="0.25">
      <c r="A146" s="41">
        <v>14030208</v>
      </c>
      <c r="B146" s="41"/>
      <c r="C146" s="41">
        <v>0</v>
      </c>
      <c r="D146" s="22">
        <v>0</v>
      </c>
      <c r="E146" s="22" t="e">
        <f>SUMIF('2022 CAP'!$C:$C,IPSACAPITAL!$A146,'2022 CAP'!#REF!)</f>
        <v>#REF!</v>
      </c>
      <c r="F146" s="22">
        <f>SUMIF('2022 CAP'!$C:$C,IPSACAPITAL!$A146,'2022 CAP'!$J:$LI)</f>
        <v>0</v>
      </c>
      <c r="G146" s="22">
        <f>SUMIF('2022 CAP'!$C:$C,IPSACAPITAL!$A146,'2022 CAP'!$J:$J)</f>
        <v>0</v>
      </c>
    </row>
    <row r="147" spans="1:7" ht="13.5" thickBot="1" x14ac:dyDescent="0.25">
      <c r="A147" s="41">
        <v>14030209</v>
      </c>
      <c r="B147" s="41"/>
      <c r="C147" s="41">
        <v>0</v>
      </c>
      <c r="D147" s="22">
        <v>0</v>
      </c>
      <c r="E147" s="22" t="e">
        <f>SUMIF('2022 CAP'!$C:$C,IPSACAPITAL!$A147,'2022 CAP'!#REF!)</f>
        <v>#REF!</v>
      </c>
      <c r="F147" s="22">
        <f>SUMIF('2022 CAP'!$C:$C,IPSACAPITAL!$A147,'2022 CAP'!$J:$LI)</f>
        <v>0</v>
      </c>
      <c r="G147" s="22">
        <f>SUMIF('2022 CAP'!$C:$C,IPSACAPITAL!$A147,'2022 CAP'!$J:$J)</f>
        <v>0</v>
      </c>
    </row>
  </sheetData>
  <mergeCells count="2">
    <mergeCell ref="A1:G1"/>
    <mergeCell ref="A2:G2"/>
  </mergeCells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9" sqref="A9"/>
    </sheetView>
  </sheetViews>
  <sheetFormatPr defaultRowHeight="12.75" x14ac:dyDescent="0.2"/>
  <cols>
    <col min="1" max="1" width="32.85546875" customWidth="1"/>
    <col min="2" max="2" width="23.42578125" customWidth="1"/>
    <col min="3" max="3" width="23.85546875" customWidth="1"/>
    <col min="4" max="4" width="23.7109375" customWidth="1"/>
  </cols>
  <sheetData>
    <row r="1" spans="1:4" ht="35.1" customHeight="1" x14ac:dyDescent="0.25">
      <c r="A1" s="87" t="s">
        <v>675</v>
      </c>
      <c r="B1" s="87"/>
      <c r="C1" s="87"/>
      <c r="D1" s="1"/>
    </row>
    <row r="2" spans="1:4" ht="35.1" customHeight="1" x14ac:dyDescent="0.2"/>
    <row r="3" spans="1:4" ht="35.1" customHeight="1" x14ac:dyDescent="0.25">
      <c r="A3" s="82" t="s">
        <v>676</v>
      </c>
      <c r="B3" s="79" t="s">
        <v>656</v>
      </c>
      <c r="C3" s="82" t="s">
        <v>535</v>
      </c>
      <c r="D3" s="82" t="s">
        <v>655</v>
      </c>
    </row>
    <row r="4" spans="1:4" ht="35.1" customHeight="1" x14ac:dyDescent="0.25">
      <c r="A4" s="83"/>
      <c r="B4" s="80" t="s">
        <v>534</v>
      </c>
      <c r="C4" s="83" t="s">
        <v>536</v>
      </c>
      <c r="D4" s="83" t="s">
        <v>310</v>
      </c>
    </row>
    <row r="5" spans="1:4" ht="35.1" customHeight="1" x14ac:dyDescent="0.25">
      <c r="A5" s="84"/>
      <c r="B5" s="81" t="s">
        <v>309</v>
      </c>
      <c r="C5" s="84" t="s">
        <v>679</v>
      </c>
      <c r="D5" s="84" t="s">
        <v>309</v>
      </c>
    </row>
    <row r="6" spans="1:4" ht="35.1" customHeight="1" x14ac:dyDescent="0.2">
      <c r="A6" s="52"/>
      <c r="C6" s="52"/>
      <c r="D6" s="52"/>
    </row>
    <row r="7" spans="1:4" ht="35.1" customHeight="1" x14ac:dyDescent="0.25">
      <c r="A7" s="77" t="s">
        <v>678</v>
      </c>
      <c r="B7" s="8">
        <v>70002224041.669998</v>
      </c>
      <c r="C7" s="5">
        <v>14599903182.969999</v>
      </c>
      <c r="D7" s="5">
        <v>33966583479</v>
      </c>
    </row>
    <row r="8" spans="1:4" ht="35.1" customHeight="1" x14ac:dyDescent="0.25">
      <c r="A8" s="77"/>
      <c r="B8" s="8"/>
      <c r="C8" s="5"/>
      <c r="D8" s="5"/>
    </row>
    <row r="9" spans="1:4" ht="35.1" customHeight="1" x14ac:dyDescent="0.25">
      <c r="A9" s="77" t="s">
        <v>677</v>
      </c>
      <c r="B9" s="8">
        <v>85457590658.699997</v>
      </c>
      <c r="C9" s="5">
        <v>25041240505.439999</v>
      </c>
      <c r="D9" s="5">
        <v>71926795254.460007</v>
      </c>
    </row>
    <row r="10" spans="1:4" ht="35.1" customHeight="1" x14ac:dyDescent="0.25">
      <c r="A10" s="85" t="s">
        <v>537</v>
      </c>
      <c r="B10" s="86">
        <f>SUM(B7:B9)</f>
        <v>155459814700.37</v>
      </c>
      <c r="C10" s="86">
        <f t="shared" ref="C10:D10" si="0">SUM(C7:C9)</f>
        <v>39641143688.409996</v>
      </c>
      <c r="D10" s="86">
        <f t="shared" si="0"/>
        <v>105893378733.46001</v>
      </c>
    </row>
  </sheetData>
  <pageMargins left="0.7" right="0.7" top="0.75" bottom="0.75" header="0.3" footer="0.3"/>
  <pageSetup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opLeftCell="A11" workbookViewId="0">
      <selection activeCell="G34" sqref="G34"/>
    </sheetView>
  </sheetViews>
  <sheetFormatPr defaultRowHeight="12.75" x14ac:dyDescent="0.2"/>
  <cols>
    <col min="2" max="2" width="21.7109375" customWidth="1"/>
    <col min="5" max="5" width="17.85546875" bestFit="1" customWidth="1"/>
    <col min="6" max="6" width="17.7109375" bestFit="1" customWidth="1"/>
    <col min="7" max="7" width="15.140625" bestFit="1" customWidth="1"/>
  </cols>
  <sheetData>
    <row r="1" spans="1:2" x14ac:dyDescent="0.2">
      <c r="A1">
        <v>1</v>
      </c>
      <c r="B1" s="88">
        <v>3750000000</v>
      </c>
    </row>
    <row r="2" spans="1:2" x14ac:dyDescent="0.2">
      <c r="A2">
        <v>2</v>
      </c>
      <c r="B2" s="88">
        <v>375000000</v>
      </c>
    </row>
    <row r="3" spans="1:2" x14ac:dyDescent="0.2">
      <c r="A3">
        <v>3</v>
      </c>
      <c r="B3" s="88">
        <v>296162359.27999997</v>
      </c>
    </row>
    <row r="4" spans="1:2" x14ac:dyDescent="0.2">
      <c r="A4">
        <v>4</v>
      </c>
      <c r="B4" s="88">
        <v>639724689.5</v>
      </c>
    </row>
    <row r="5" spans="1:2" x14ac:dyDescent="0.2">
      <c r="A5">
        <v>5</v>
      </c>
      <c r="B5" s="88">
        <v>948495070.13</v>
      </c>
    </row>
    <row r="6" spans="1:2" x14ac:dyDescent="0.2">
      <c r="A6">
        <v>6</v>
      </c>
      <c r="B6" s="88">
        <v>737549546.29999995</v>
      </c>
    </row>
    <row r="7" spans="1:2" x14ac:dyDescent="0.2">
      <c r="A7">
        <v>7</v>
      </c>
      <c r="B7" s="88">
        <v>47335989.450000003</v>
      </c>
    </row>
    <row r="8" spans="1:2" x14ac:dyDescent="0.2">
      <c r="A8">
        <v>8</v>
      </c>
      <c r="B8" s="88">
        <v>91875478.25</v>
      </c>
    </row>
    <row r="9" spans="1:2" x14ac:dyDescent="0.2">
      <c r="A9">
        <v>9</v>
      </c>
      <c r="B9" s="88">
        <v>675000000</v>
      </c>
    </row>
    <row r="10" spans="1:2" x14ac:dyDescent="0.2">
      <c r="A10">
        <v>10</v>
      </c>
      <c r="B10" s="88">
        <v>340238877.74000001</v>
      </c>
    </row>
    <row r="11" spans="1:2" x14ac:dyDescent="0.2">
      <c r="A11">
        <v>11</v>
      </c>
      <c r="B11" s="88">
        <v>859192925.73000002</v>
      </c>
    </row>
    <row r="12" spans="1:2" x14ac:dyDescent="0.2">
      <c r="A12">
        <v>12</v>
      </c>
      <c r="B12" s="88">
        <v>225000000</v>
      </c>
    </row>
    <row r="13" spans="1:2" x14ac:dyDescent="0.2">
      <c r="A13">
        <v>13</v>
      </c>
      <c r="B13" s="88">
        <v>320680182.39999998</v>
      </c>
    </row>
    <row r="14" spans="1:2" x14ac:dyDescent="0.2">
      <c r="A14">
        <v>14</v>
      </c>
      <c r="B14" s="88">
        <v>222297855.55000001</v>
      </c>
    </row>
    <row r="15" spans="1:2" x14ac:dyDescent="0.2">
      <c r="A15">
        <v>15</v>
      </c>
      <c r="B15" s="88">
        <v>1847717826.8599999</v>
      </c>
    </row>
    <row r="16" spans="1:2" x14ac:dyDescent="0.2">
      <c r="A16">
        <v>16</v>
      </c>
      <c r="B16" s="88">
        <v>5815120246.8199997</v>
      </c>
    </row>
    <row r="17" spans="1:8" x14ac:dyDescent="0.2">
      <c r="A17">
        <v>17</v>
      </c>
      <c r="B17" s="88">
        <v>382500000</v>
      </c>
    </row>
    <row r="18" spans="1:8" x14ac:dyDescent="0.2">
      <c r="A18">
        <v>18</v>
      </c>
      <c r="B18" s="88">
        <v>4125000000</v>
      </c>
    </row>
    <row r="19" spans="1:8" x14ac:dyDescent="0.2">
      <c r="A19">
        <v>19</v>
      </c>
      <c r="B19" s="88">
        <v>600000000</v>
      </c>
    </row>
    <row r="20" spans="1:8" x14ac:dyDescent="0.2">
      <c r="A20">
        <v>20</v>
      </c>
      <c r="B20" s="88">
        <v>1500000000</v>
      </c>
    </row>
    <row r="21" spans="1:8" x14ac:dyDescent="0.2">
      <c r="A21">
        <v>21</v>
      </c>
      <c r="B21" s="88">
        <v>163608952.02000001</v>
      </c>
    </row>
    <row r="22" spans="1:8" x14ac:dyDescent="0.2">
      <c r="A22">
        <v>22</v>
      </c>
      <c r="B22" s="88">
        <v>337500000</v>
      </c>
    </row>
    <row r="23" spans="1:8" x14ac:dyDescent="0.2">
      <c r="A23">
        <v>23</v>
      </c>
      <c r="B23" s="88">
        <v>1950000000</v>
      </c>
    </row>
    <row r="24" spans="1:8" x14ac:dyDescent="0.2">
      <c r="A24">
        <v>24</v>
      </c>
      <c r="B24" s="3">
        <f>SUM(B1:B23)</f>
        <v>26250000000.029999</v>
      </c>
    </row>
    <row r="25" spans="1:8" x14ac:dyDescent="0.2">
      <c r="A25">
        <v>25</v>
      </c>
      <c r="B25" s="88"/>
      <c r="E25" s="50">
        <f>B24+5373154677.28</f>
        <v>31623154677.309998</v>
      </c>
    </row>
    <row r="26" spans="1:8" x14ac:dyDescent="0.2">
      <c r="A26">
        <v>26</v>
      </c>
      <c r="B26" s="322" t="s">
        <v>563</v>
      </c>
    </row>
    <row r="27" spans="1:8" x14ac:dyDescent="0.2">
      <c r="A27">
        <v>27</v>
      </c>
      <c r="B27" s="88"/>
    </row>
    <row r="28" spans="1:8" x14ac:dyDescent="0.2">
      <c r="A28">
        <v>28</v>
      </c>
      <c r="B28" s="88">
        <v>600000000</v>
      </c>
    </row>
    <row r="29" spans="1:8" x14ac:dyDescent="0.2">
      <c r="A29">
        <v>29</v>
      </c>
      <c r="B29" s="88">
        <v>466666666.67000002</v>
      </c>
    </row>
    <row r="30" spans="1:8" x14ac:dyDescent="0.2">
      <c r="A30">
        <v>30</v>
      </c>
      <c r="B30" s="88">
        <v>666666666.66999996</v>
      </c>
    </row>
    <row r="31" spans="1:8" x14ac:dyDescent="0.2">
      <c r="A31">
        <v>31</v>
      </c>
      <c r="B31" s="88">
        <v>200000000</v>
      </c>
      <c r="E31" t="s">
        <v>1600</v>
      </c>
      <c r="F31" t="s">
        <v>1601</v>
      </c>
      <c r="G31" t="s">
        <v>1602</v>
      </c>
      <c r="H31" t="s">
        <v>1603</v>
      </c>
    </row>
    <row r="32" spans="1:8" x14ac:dyDescent="0.2">
      <c r="A32">
        <v>32</v>
      </c>
      <c r="B32" s="88">
        <v>233333333.33000001</v>
      </c>
      <c r="E32" s="88">
        <v>39935091187.260002</v>
      </c>
      <c r="F32" s="88">
        <v>39634844132.230003</v>
      </c>
      <c r="G32" s="50">
        <f>E32-F32</f>
        <v>300247055.02999878</v>
      </c>
      <c r="H32" t="s">
        <v>1604</v>
      </c>
    </row>
    <row r="33" spans="1:2" x14ac:dyDescent="0.2">
      <c r="A33">
        <v>33</v>
      </c>
      <c r="B33" s="88">
        <v>60000000</v>
      </c>
    </row>
    <row r="34" spans="1:2" x14ac:dyDescent="0.2">
      <c r="A34">
        <v>34</v>
      </c>
      <c r="B34" s="88">
        <v>333333333.32999998</v>
      </c>
    </row>
    <row r="35" spans="1:2" x14ac:dyDescent="0.2">
      <c r="A35">
        <v>35</v>
      </c>
      <c r="B35" s="88">
        <v>266666666.66999999</v>
      </c>
    </row>
    <row r="36" spans="1:2" x14ac:dyDescent="0.2">
      <c r="A36">
        <v>36</v>
      </c>
      <c r="B36" s="88">
        <v>266666666.66999999</v>
      </c>
    </row>
    <row r="37" spans="1:2" x14ac:dyDescent="0.2">
      <c r="A37">
        <v>37</v>
      </c>
      <c r="B37" s="88">
        <v>466666666.67000002</v>
      </c>
    </row>
    <row r="38" spans="1:2" x14ac:dyDescent="0.2">
      <c r="A38">
        <v>38</v>
      </c>
      <c r="B38" s="88">
        <v>533333333.32999998</v>
      </c>
    </row>
    <row r="39" spans="1:2" x14ac:dyDescent="0.2">
      <c r="A39">
        <v>39</v>
      </c>
      <c r="B39" s="88">
        <v>340481587.88</v>
      </c>
    </row>
    <row r="40" spans="1:2" x14ac:dyDescent="0.2">
      <c r="A40">
        <v>40</v>
      </c>
      <c r="B40" s="88">
        <v>467352066.50999999</v>
      </c>
    </row>
    <row r="41" spans="1:2" x14ac:dyDescent="0.2">
      <c r="A41">
        <v>41</v>
      </c>
      <c r="B41" s="88">
        <v>100000000</v>
      </c>
    </row>
    <row r="42" spans="1:2" x14ac:dyDescent="0.2">
      <c r="A42">
        <v>42</v>
      </c>
      <c r="B42" s="88">
        <v>666666666.66999996</v>
      </c>
    </row>
    <row r="43" spans="1:2" x14ac:dyDescent="0.2">
      <c r="A43">
        <v>43</v>
      </c>
      <c r="B43" s="88">
        <v>28666666.670000002</v>
      </c>
    </row>
    <row r="44" spans="1:2" x14ac:dyDescent="0.2">
      <c r="A44">
        <v>44</v>
      </c>
      <c r="B44" s="88">
        <v>8008061.3300000001</v>
      </c>
    </row>
    <row r="45" spans="1:2" x14ac:dyDescent="0.2">
      <c r="A45">
        <v>45</v>
      </c>
      <c r="B45" s="88">
        <v>194135211.44999999</v>
      </c>
    </row>
    <row r="46" spans="1:2" x14ac:dyDescent="0.2">
      <c r="A46">
        <v>46</v>
      </c>
      <c r="B46" s="88">
        <v>41752685.390000001</v>
      </c>
    </row>
    <row r="47" spans="1:2" x14ac:dyDescent="0.2">
      <c r="A47">
        <v>47</v>
      </c>
      <c r="B47" s="88">
        <v>79350161.329999998</v>
      </c>
    </row>
    <row r="48" spans="1:2" x14ac:dyDescent="0.2">
      <c r="A48">
        <v>48</v>
      </c>
      <c r="B48" s="88">
        <v>7254940</v>
      </c>
    </row>
    <row r="49" spans="1:2" x14ac:dyDescent="0.2">
      <c r="A49">
        <v>49</v>
      </c>
      <c r="B49" s="88">
        <v>12240968.67</v>
      </c>
    </row>
    <row r="50" spans="1:2" x14ac:dyDescent="0.2">
      <c r="A50">
        <v>50</v>
      </c>
      <c r="B50" s="88">
        <v>18256386.75</v>
      </c>
    </row>
    <row r="51" spans="1:2" x14ac:dyDescent="0.2">
      <c r="A51">
        <v>51</v>
      </c>
      <c r="B51" s="88">
        <v>46321324.420000002</v>
      </c>
    </row>
    <row r="52" spans="1:2" x14ac:dyDescent="0.2">
      <c r="A52">
        <v>52</v>
      </c>
      <c r="B52" s="88">
        <v>6800000</v>
      </c>
    </row>
    <row r="53" spans="1:2" x14ac:dyDescent="0.2">
      <c r="A53">
        <v>53</v>
      </c>
      <c r="B53" s="88">
        <v>74591489.670000002</v>
      </c>
    </row>
    <row r="54" spans="1:2" x14ac:dyDescent="0.2">
      <c r="A54">
        <v>54</v>
      </c>
      <c r="B54" s="88">
        <v>31333333.329999998</v>
      </c>
    </row>
    <row r="55" spans="1:2" x14ac:dyDescent="0.2">
      <c r="A55">
        <v>55</v>
      </c>
      <c r="B55" s="88">
        <v>17979000</v>
      </c>
    </row>
    <row r="56" spans="1:2" x14ac:dyDescent="0.2">
      <c r="A56">
        <v>56</v>
      </c>
      <c r="B56" s="88">
        <v>14436550</v>
      </c>
    </row>
    <row r="57" spans="1:2" x14ac:dyDescent="0.2">
      <c r="A57">
        <v>57</v>
      </c>
      <c r="B57" s="88">
        <v>10853333.33</v>
      </c>
    </row>
    <row r="58" spans="1:2" x14ac:dyDescent="0.2">
      <c r="A58">
        <v>58</v>
      </c>
      <c r="B58" s="88">
        <v>238859987.06</v>
      </c>
    </row>
    <row r="59" spans="1:2" x14ac:dyDescent="0.2">
      <c r="A59">
        <v>59</v>
      </c>
      <c r="B59" s="88">
        <v>196282829.33000001</v>
      </c>
    </row>
    <row r="60" spans="1:2" x14ac:dyDescent="0.2">
      <c r="A60">
        <v>60</v>
      </c>
      <c r="B60" s="88">
        <v>36030603.140000001</v>
      </c>
    </row>
    <row r="61" spans="1:2" x14ac:dyDescent="0.2">
      <c r="A61">
        <v>61</v>
      </c>
      <c r="B61" s="88">
        <v>14089144.960000001</v>
      </c>
    </row>
    <row r="62" spans="1:2" x14ac:dyDescent="0.2">
      <c r="A62">
        <v>62</v>
      </c>
      <c r="B62" s="88">
        <v>21736398.23</v>
      </c>
    </row>
    <row r="63" spans="1:2" x14ac:dyDescent="0.2">
      <c r="A63">
        <v>63</v>
      </c>
      <c r="B63" s="88">
        <v>38611850</v>
      </c>
    </row>
    <row r="64" spans="1:2" x14ac:dyDescent="0.2">
      <c r="A64">
        <v>64</v>
      </c>
      <c r="B64" s="88">
        <v>133333333.33</v>
      </c>
    </row>
    <row r="65" spans="1:2" x14ac:dyDescent="0.2">
      <c r="A65">
        <v>65</v>
      </c>
      <c r="B65" s="88">
        <v>81876197.920000002</v>
      </c>
    </row>
    <row r="66" spans="1:2" x14ac:dyDescent="0.2">
      <c r="A66">
        <v>66</v>
      </c>
      <c r="B66" s="88">
        <v>25577658.41</v>
      </c>
    </row>
    <row r="67" spans="1:2" x14ac:dyDescent="0.2">
      <c r="A67">
        <v>67</v>
      </c>
      <c r="B67" s="88">
        <v>105219612.93000001</v>
      </c>
    </row>
    <row r="68" spans="1:2" x14ac:dyDescent="0.2">
      <c r="A68">
        <v>68</v>
      </c>
      <c r="B68" s="88">
        <v>25440535.670000002</v>
      </c>
    </row>
    <row r="69" spans="1:2" x14ac:dyDescent="0.2">
      <c r="A69">
        <v>69</v>
      </c>
      <c r="B69" s="88">
        <v>15604936.67</v>
      </c>
    </row>
    <row r="70" spans="1:2" x14ac:dyDescent="0.2">
      <c r="A70">
        <v>70</v>
      </c>
      <c r="B70" s="88">
        <v>51530376.109999999</v>
      </c>
    </row>
    <row r="71" spans="1:2" x14ac:dyDescent="0.2">
      <c r="A71">
        <v>71</v>
      </c>
      <c r="B71" s="88">
        <v>18491625.02</v>
      </c>
    </row>
    <row r="72" spans="1:2" x14ac:dyDescent="0.2">
      <c r="A72">
        <v>72</v>
      </c>
      <c r="B72" s="88">
        <v>11764853.43</v>
      </c>
    </row>
    <row r="73" spans="1:2" x14ac:dyDescent="0.2">
      <c r="A73">
        <v>73</v>
      </c>
      <c r="B73" s="88">
        <v>26239794.390000001</v>
      </c>
    </row>
    <row r="74" spans="1:2" x14ac:dyDescent="0.2">
      <c r="A74">
        <v>74</v>
      </c>
      <c r="B74" s="88">
        <v>536679011</v>
      </c>
    </row>
    <row r="75" spans="1:2" x14ac:dyDescent="0.2">
      <c r="A75">
        <v>75</v>
      </c>
      <c r="B75" s="88">
        <v>17139407.75</v>
      </c>
    </row>
    <row r="76" spans="1:2" x14ac:dyDescent="0.2">
      <c r="A76">
        <v>76</v>
      </c>
      <c r="B76" s="88">
        <v>90949843.090000004</v>
      </c>
    </row>
    <row r="77" spans="1:2" x14ac:dyDescent="0.2">
      <c r="A77">
        <v>77</v>
      </c>
      <c r="B77" s="88">
        <v>720000000</v>
      </c>
    </row>
    <row r="78" spans="1:2" x14ac:dyDescent="0.2">
      <c r="A78">
        <v>78</v>
      </c>
      <c r="B78" s="88">
        <v>193333333.33000001</v>
      </c>
    </row>
    <row r="79" spans="1:2" x14ac:dyDescent="0.2">
      <c r="A79">
        <v>79</v>
      </c>
      <c r="B79" s="88">
        <v>36760208.130000003</v>
      </c>
    </row>
    <row r="80" spans="1:2" x14ac:dyDescent="0.2">
      <c r="A80">
        <v>80</v>
      </c>
      <c r="B80" s="88">
        <v>217715453</v>
      </c>
    </row>
    <row r="81" spans="1:2" x14ac:dyDescent="0.2">
      <c r="A81">
        <v>81</v>
      </c>
      <c r="B81" s="88">
        <v>166666666.66999999</v>
      </c>
    </row>
    <row r="82" spans="1:2" x14ac:dyDescent="0.2">
      <c r="A82">
        <v>82</v>
      </c>
      <c r="B82" s="88">
        <v>200000000</v>
      </c>
    </row>
    <row r="83" spans="1:2" x14ac:dyDescent="0.2">
      <c r="A83">
        <v>83</v>
      </c>
      <c r="B83" s="88">
        <v>12490089.529999999</v>
      </c>
    </row>
    <row r="84" spans="1:2" x14ac:dyDescent="0.2">
      <c r="A84">
        <v>84</v>
      </c>
      <c r="B84" s="88">
        <v>14615340</v>
      </c>
    </row>
    <row r="85" spans="1:2" x14ac:dyDescent="0.2">
      <c r="A85">
        <v>85</v>
      </c>
      <c r="B85" s="88">
        <v>20296295.030000001</v>
      </c>
    </row>
    <row r="86" spans="1:2" x14ac:dyDescent="0.2">
      <c r="A86">
        <v>86</v>
      </c>
      <c r="B86" s="88">
        <v>9610895</v>
      </c>
    </row>
    <row r="87" spans="1:2" x14ac:dyDescent="0.2">
      <c r="A87">
        <v>87</v>
      </c>
      <c r="B87" s="88">
        <v>35356488.670000002</v>
      </c>
    </row>
    <row r="88" spans="1:2" x14ac:dyDescent="0.2">
      <c r="A88">
        <v>88</v>
      </c>
      <c r="B88" s="88">
        <v>60000000</v>
      </c>
    </row>
    <row r="89" spans="1:2" x14ac:dyDescent="0.2">
      <c r="A89">
        <v>89</v>
      </c>
      <c r="B89" s="88">
        <v>53333333.329999998</v>
      </c>
    </row>
    <row r="90" spans="1:2" x14ac:dyDescent="0.2">
      <c r="A90">
        <v>90</v>
      </c>
      <c r="B90" s="88">
        <v>41051333.329999998</v>
      </c>
    </row>
    <row r="91" spans="1:2" x14ac:dyDescent="0.2">
      <c r="A91">
        <v>91</v>
      </c>
      <c r="B91" s="88">
        <v>37984000</v>
      </c>
    </row>
    <row r="92" spans="1:2" x14ac:dyDescent="0.2">
      <c r="A92">
        <v>92</v>
      </c>
      <c r="B92" s="88">
        <v>37917814.530000001</v>
      </c>
    </row>
    <row r="93" spans="1:2" x14ac:dyDescent="0.2">
      <c r="A93">
        <v>93</v>
      </c>
      <c r="B93" s="88">
        <v>22844000</v>
      </c>
    </row>
    <row r="94" spans="1:2" x14ac:dyDescent="0.2">
      <c r="A94">
        <v>94</v>
      </c>
      <c r="B94" s="88">
        <v>9056666.6699999999</v>
      </c>
    </row>
    <row r="95" spans="1:2" x14ac:dyDescent="0.2">
      <c r="A95">
        <v>95</v>
      </c>
      <c r="B95" s="88">
        <v>9328061</v>
      </c>
    </row>
    <row r="96" spans="1:2" x14ac:dyDescent="0.2">
      <c r="A96">
        <v>96</v>
      </c>
      <c r="B96" s="88">
        <v>11521475</v>
      </c>
    </row>
    <row r="97" spans="1:2" x14ac:dyDescent="0.2">
      <c r="A97">
        <v>97</v>
      </c>
      <c r="B97" s="88">
        <v>13857333.33</v>
      </c>
    </row>
    <row r="98" spans="1:2" x14ac:dyDescent="0.2">
      <c r="A98">
        <v>98</v>
      </c>
      <c r="B98" s="88">
        <v>37793170.549999997</v>
      </c>
    </row>
    <row r="99" spans="1:2" x14ac:dyDescent="0.2">
      <c r="A99">
        <v>99</v>
      </c>
      <c r="B99" s="88">
        <v>12608666.67</v>
      </c>
    </row>
    <row r="100" spans="1:2" x14ac:dyDescent="0.2">
      <c r="A100">
        <v>100</v>
      </c>
      <c r="B100" s="88">
        <v>32193333.329999998</v>
      </c>
    </row>
    <row r="101" spans="1:2" x14ac:dyDescent="0.2">
      <c r="A101">
        <v>101</v>
      </c>
      <c r="B101" s="88">
        <v>25013520</v>
      </c>
    </row>
    <row r="102" spans="1:2" x14ac:dyDescent="0.2">
      <c r="A102">
        <v>102</v>
      </c>
      <c r="B102" s="88">
        <v>12459133.33</v>
      </c>
    </row>
    <row r="103" spans="1:2" x14ac:dyDescent="0.2">
      <c r="A103">
        <v>103</v>
      </c>
      <c r="B103" s="88">
        <v>54646166.670000002</v>
      </c>
    </row>
    <row r="104" spans="1:2" x14ac:dyDescent="0.2">
      <c r="A104">
        <v>104</v>
      </c>
      <c r="B104" s="88">
        <v>18171853.329999998</v>
      </c>
    </row>
    <row r="105" spans="1:2" x14ac:dyDescent="0.2">
      <c r="A105">
        <v>105</v>
      </c>
      <c r="B105" s="88">
        <v>28820752</v>
      </c>
    </row>
    <row r="106" spans="1:2" x14ac:dyDescent="0.2">
      <c r="A106">
        <v>106</v>
      </c>
      <c r="B106" s="88">
        <v>16849336</v>
      </c>
    </row>
    <row r="107" spans="1:2" x14ac:dyDescent="0.2">
      <c r="A107">
        <v>107</v>
      </c>
      <c r="B107" s="88">
        <v>37562403.390000001</v>
      </c>
    </row>
    <row r="108" spans="1:2" x14ac:dyDescent="0.2">
      <c r="A108">
        <v>108</v>
      </c>
      <c r="B108" s="88">
        <v>42104404.670000002</v>
      </c>
    </row>
    <row r="109" spans="1:2" x14ac:dyDescent="0.2">
      <c r="A109">
        <v>109</v>
      </c>
      <c r="B109" s="88">
        <v>51013342.25</v>
      </c>
    </row>
    <row r="110" spans="1:2" x14ac:dyDescent="0.2">
      <c r="A110">
        <v>110</v>
      </c>
      <c r="B110" s="88">
        <v>383566121.67000002</v>
      </c>
    </row>
    <row r="111" spans="1:2" x14ac:dyDescent="0.2">
      <c r="A111">
        <v>111</v>
      </c>
      <c r="B111" s="88">
        <v>11943321.460000001</v>
      </c>
    </row>
    <row r="112" spans="1:2" x14ac:dyDescent="0.2">
      <c r="A112">
        <v>112</v>
      </c>
      <c r="B112" s="88">
        <v>47948216.439999998</v>
      </c>
    </row>
    <row r="113" spans="1:2" x14ac:dyDescent="0.2">
      <c r="A113">
        <v>113</v>
      </c>
      <c r="B113" s="88">
        <v>15665000</v>
      </c>
    </row>
    <row r="114" spans="1:2" x14ac:dyDescent="0.2">
      <c r="A114">
        <v>114</v>
      </c>
      <c r="B114" s="88">
        <v>398017656.32999998</v>
      </c>
    </row>
    <row r="115" spans="1:2" x14ac:dyDescent="0.2">
      <c r="A115">
        <v>115</v>
      </c>
      <c r="B115" s="88">
        <v>8903416.7300000004</v>
      </c>
    </row>
    <row r="116" spans="1:2" x14ac:dyDescent="0.2">
      <c r="A116">
        <v>116</v>
      </c>
      <c r="B116" s="88">
        <v>19727783.489999998</v>
      </c>
    </row>
    <row r="117" spans="1:2" x14ac:dyDescent="0.2">
      <c r="A117">
        <v>117</v>
      </c>
      <c r="B117" s="88">
        <v>12600000</v>
      </c>
    </row>
    <row r="118" spans="1:2" x14ac:dyDescent="0.2">
      <c r="A118">
        <v>118</v>
      </c>
      <c r="B118" s="88">
        <v>7165254.1699999999</v>
      </c>
    </row>
    <row r="119" spans="1:2" x14ac:dyDescent="0.2">
      <c r="A119">
        <v>119</v>
      </c>
      <c r="B119" s="88">
        <v>12508333.33</v>
      </c>
    </row>
    <row r="120" spans="1:2" x14ac:dyDescent="0.2">
      <c r="A120">
        <v>120</v>
      </c>
      <c r="B120" s="88">
        <v>40213168</v>
      </c>
    </row>
    <row r="121" spans="1:2" x14ac:dyDescent="0.2">
      <c r="A121">
        <v>121</v>
      </c>
      <c r="B121" s="88">
        <v>69644952</v>
      </c>
    </row>
    <row r="122" spans="1:2" x14ac:dyDescent="0.2">
      <c r="A122">
        <v>122</v>
      </c>
      <c r="B122" s="88">
        <v>25448600</v>
      </c>
    </row>
    <row r="123" spans="1:2" x14ac:dyDescent="0.2">
      <c r="A123">
        <v>123</v>
      </c>
      <c r="B123" s="88">
        <v>50510346.670000002</v>
      </c>
    </row>
    <row r="124" spans="1:2" x14ac:dyDescent="0.2">
      <c r="A124">
        <v>124</v>
      </c>
      <c r="B124" s="88">
        <v>11992160</v>
      </c>
    </row>
    <row r="125" spans="1:2" x14ac:dyDescent="0.2">
      <c r="A125">
        <v>125</v>
      </c>
      <c r="B125" s="88">
        <v>73140052.329999998</v>
      </c>
    </row>
    <row r="126" spans="1:2" x14ac:dyDescent="0.2">
      <c r="A126">
        <v>126</v>
      </c>
      <c r="B126" s="88">
        <v>66666666.670000002</v>
      </c>
    </row>
    <row r="127" spans="1:2" x14ac:dyDescent="0.2">
      <c r="A127">
        <v>127</v>
      </c>
      <c r="B127" s="88">
        <v>29520115.84</v>
      </c>
    </row>
    <row r="128" spans="1:2" x14ac:dyDescent="0.2">
      <c r="A128">
        <v>128</v>
      </c>
      <c r="B128" s="88">
        <v>8635000</v>
      </c>
    </row>
    <row r="129" spans="1:2" x14ac:dyDescent="0.2">
      <c r="A129">
        <v>129</v>
      </c>
      <c r="B129" s="88">
        <v>100314994.20999999</v>
      </c>
    </row>
    <row r="130" spans="1:2" x14ac:dyDescent="0.2">
      <c r="A130">
        <v>130</v>
      </c>
      <c r="B130" s="3">
        <f>SUM(B28:B129)</f>
        <v>11632377793.26</v>
      </c>
    </row>
    <row r="131" spans="1:2" x14ac:dyDescent="0.2">
      <c r="A131">
        <v>131</v>
      </c>
      <c r="B131" s="88"/>
    </row>
    <row r="132" spans="1:2" x14ac:dyDescent="0.2">
      <c r="A132">
        <v>132</v>
      </c>
      <c r="B132" s="88"/>
    </row>
    <row r="133" spans="1:2" x14ac:dyDescent="0.2">
      <c r="A133">
        <v>133</v>
      </c>
      <c r="B133" s="88">
        <f>11642477793.27-B130</f>
        <v>10100000.010000229</v>
      </c>
    </row>
    <row r="134" spans="1:2" x14ac:dyDescent="0.2">
      <c r="A134">
        <v>134</v>
      </c>
      <c r="B134" s="88"/>
    </row>
    <row r="135" spans="1:2" x14ac:dyDescent="0.2">
      <c r="A135">
        <v>135</v>
      </c>
      <c r="B135" s="88"/>
    </row>
    <row r="136" spans="1:2" x14ac:dyDescent="0.2">
      <c r="A136">
        <v>136</v>
      </c>
      <c r="B136" s="88"/>
    </row>
    <row r="137" spans="1:2" x14ac:dyDescent="0.2">
      <c r="A137">
        <v>137</v>
      </c>
      <c r="B137" s="88"/>
    </row>
    <row r="138" spans="1:2" x14ac:dyDescent="0.2">
      <c r="A138">
        <v>138</v>
      </c>
      <c r="B138" s="88"/>
    </row>
    <row r="139" spans="1:2" x14ac:dyDescent="0.2">
      <c r="A139">
        <v>139</v>
      </c>
      <c r="B139" s="88"/>
    </row>
    <row r="140" spans="1:2" x14ac:dyDescent="0.2">
      <c r="A140">
        <v>140</v>
      </c>
      <c r="B140" s="88"/>
    </row>
    <row r="141" spans="1:2" x14ac:dyDescent="0.2">
      <c r="A141">
        <v>141</v>
      </c>
      <c r="B141" s="88"/>
    </row>
    <row r="142" spans="1:2" x14ac:dyDescent="0.2">
      <c r="A142">
        <v>142</v>
      </c>
      <c r="B142" s="88"/>
    </row>
    <row r="143" spans="1:2" x14ac:dyDescent="0.2">
      <c r="A143">
        <v>143</v>
      </c>
      <c r="B143" s="88"/>
    </row>
    <row r="144" spans="1:2" x14ac:dyDescent="0.2">
      <c r="A144">
        <v>144</v>
      </c>
      <c r="B144" s="88"/>
    </row>
    <row r="145" spans="1:2" x14ac:dyDescent="0.2">
      <c r="A145">
        <v>145</v>
      </c>
      <c r="B145" s="88"/>
    </row>
    <row r="146" spans="1:2" x14ac:dyDescent="0.2">
      <c r="A146">
        <v>146</v>
      </c>
      <c r="B146" s="88"/>
    </row>
    <row r="147" spans="1:2" x14ac:dyDescent="0.2">
      <c r="A147">
        <v>147</v>
      </c>
      <c r="B147" s="88"/>
    </row>
    <row r="148" spans="1:2" x14ac:dyDescent="0.2">
      <c r="A148">
        <v>148</v>
      </c>
      <c r="B148" s="88"/>
    </row>
    <row r="149" spans="1:2" x14ac:dyDescent="0.2">
      <c r="A149">
        <v>149</v>
      </c>
      <c r="B149" s="88"/>
    </row>
    <row r="150" spans="1:2" x14ac:dyDescent="0.2">
      <c r="A150">
        <v>150</v>
      </c>
      <c r="B150" s="88"/>
    </row>
    <row r="151" spans="1:2" x14ac:dyDescent="0.2">
      <c r="A151">
        <v>151</v>
      </c>
      <c r="B151" s="88"/>
    </row>
    <row r="152" spans="1:2" x14ac:dyDescent="0.2">
      <c r="A152">
        <v>152</v>
      </c>
      <c r="B152" s="88"/>
    </row>
    <row r="153" spans="1:2" x14ac:dyDescent="0.2">
      <c r="A153">
        <v>153</v>
      </c>
      <c r="B153" s="88"/>
    </row>
    <row r="154" spans="1:2" x14ac:dyDescent="0.2">
      <c r="A154">
        <v>154</v>
      </c>
      <c r="B154" s="88"/>
    </row>
    <row r="155" spans="1:2" x14ac:dyDescent="0.2">
      <c r="A155">
        <v>155</v>
      </c>
      <c r="B155" s="88"/>
    </row>
    <row r="156" spans="1:2" x14ac:dyDescent="0.2">
      <c r="B156" s="88"/>
    </row>
    <row r="157" spans="1:2" x14ac:dyDescent="0.2">
      <c r="B157" s="88"/>
    </row>
    <row r="158" spans="1:2" x14ac:dyDescent="0.2">
      <c r="B158" s="88"/>
    </row>
    <row r="159" spans="1:2" x14ac:dyDescent="0.2">
      <c r="B159" s="88"/>
    </row>
    <row r="160" spans="1:2" x14ac:dyDescent="0.2">
      <c r="B160" s="88"/>
    </row>
    <row r="161" spans="2:2" x14ac:dyDescent="0.2">
      <c r="B161" s="88"/>
    </row>
    <row r="162" spans="2:2" x14ac:dyDescent="0.2">
      <c r="B162" s="88"/>
    </row>
    <row r="163" spans="2:2" x14ac:dyDescent="0.2">
      <c r="B163" s="88"/>
    </row>
    <row r="164" spans="2:2" x14ac:dyDescent="0.2">
      <c r="B164" s="88"/>
    </row>
    <row r="165" spans="2:2" x14ac:dyDescent="0.2">
      <c r="B165" s="88"/>
    </row>
    <row r="166" spans="2:2" x14ac:dyDescent="0.2">
      <c r="B166" s="88"/>
    </row>
    <row r="167" spans="2:2" x14ac:dyDescent="0.2">
      <c r="B167" s="88"/>
    </row>
    <row r="168" spans="2:2" x14ac:dyDescent="0.2">
      <c r="B168" s="88"/>
    </row>
    <row r="169" spans="2:2" x14ac:dyDescent="0.2">
      <c r="B169" s="88"/>
    </row>
    <row r="170" spans="2:2" x14ac:dyDescent="0.2">
      <c r="B170" s="88"/>
    </row>
    <row r="171" spans="2:2" x14ac:dyDescent="0.2">
      <c r="B171" s="88"/>
    </row>
    <row r="172" spans="2:2" x14ac:dyDescent="0.2">
      <c r="B172" s="88"/>
    </row>
    <row r="173" spans="2:2" x14ac:dyDescent="0.2">
      <c r="B173" s="88"/>
    </row>
    <row r="174" spans="2:2" x14ac:dyDescent="0.2">
      <c r="B174" s="88"/>
    </row>
    <row r="175" spans="2:2" x14ac:dyDescent="0.2">
      <c r="B175" s="88"/>
    </row>
    <row r="176" spans="2:2" x14ac:dyDescent="0.2">
      <c r="B176" s="88"/>
    </row>
    <row r="177" spans="2:2" x14ac:dyDescent="0.2">
      <c r="B177" s="88"/>
    </row>
    <row r="178" spans="2:2" x14ac:dyDescent="0.2">
      <c r="B178" s="88"/>
    </row>
    <row r="179" spans="2:2" x14ac:dyDescent="0.2">
      <c r="B179" s="88"/>
    </row>
    <row r="180" spans="2:2" x14ac:dyDescent="0.2">
      <c r="B180" s="88"/>
    </row>
    <row r="181" spans="2:2" x14ac:dyDescent="0.2">
      <c r="B181" s="88"/>
    </row>
    <row r="182" spans="2:2" x14ac:dyDescent="0.2">
      <c r="B182" s="88"/>
    </row>
    <row r="183" spans="2:2" x14ac:dyDescent="0.2">
      <c r="B183" s="88"/>
    </row>
    <row r="184" spans="2:2" x14ac:dyDescent="0.2">
      <c r="B184" s="88"/>
    </row>
    <row r="185" spans="2:2" x14ac:dyDescent="0.2">
      <c r="B185" s="88"/>
    </row>
    <row r="186" spans="2:2" x14ac:dyDescent="0.2">
      <c r="B186" s="88"/>
    </row>
    <row r="187" spans="2:2" x14ac:dyDescent="0.2">
      <c r="B187" s="88"/>
    </row>
    <row r="188" spans="2:2" x14ac:dyDescent="0.2">
      <c r="B188" s="88"/>
    </row>
    <row r="189" spans="2:2" x14ac:dyDescent="0.2">
      <c r="B189" s="88"/>
    </row>
    <row r="190" spans="2:2" x14ac:dyDescent="0.2">
      <c r="B190" s="88"/>
    </row>
    <row r="191" spans="2:2" x14ac:dyDescent="0.2">
      <c r="B191" s="88"/>
    </row>
    <row r="192" spans="2:2" x14ac:dyDescent="0.2">
      <c r="B192" s="88"/>
    </row>
    <row r="193" spans="2:2" x14ac:dyDescent="0.2">
      <c r="B193" s="88"/>
    </row>
    <row r="194" spans="2:2" x14ac:dyDescent="0.2">
      <c r="B194" s="8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"/>
  <sheetViews>
    <sheetView workbookViewId="0">
      <selection activeCell="B5" sqref="B5"/>
    </sheetView>
  </sheetViews>
  <sheetFormatPr defaultRowHeight="12.75" x14ac:dyDescent="0.2"/>
  <sheetData>
    <row r="4" spans="1:4" ht="59.25" x14ac:dyDescent="0.75">
      <c r="B4" s="159"/>
      <c r="D4" s="159"/>
    </row>
    <row r="5" spans="1:4" ht="59.25" x14ac:dyDescent="0.75">
      <c r="B5" s="159"/>
      <c r="C5" s="159" t="s">
        <v>680</v>
      </c>
    </row>
    <row r="6" spans="1:4" ht="59.25" x14ac:dyDescent="0.75">
      <c r="B6" s="159"/>
    </row>
    <row r="10" spans="1:4" ht="59.25" x14ac:dyDescent="0.75">
      <c r="A10" s="159"/>
      <c r="B10" s="394" t="s">
        <v>1440</v>
      </c>
    </row>
  </sheetData>
  <pageMargins left="0.2" right="0.2" top="0.75" bottom="0.75" header="0.3" footer="0.3"/>
  <pageSetup scale="80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"/>
  <sheetViews>
    <sheetView zoomScaleNormal="100" workbookViewId="0">
      <selection activeCell="D22" sqref="D22"/>
    </sheetView>
  </sheetViews>
  <sheetFormatPr defaultRowHeight="12.75" x14ac:dyDescent="0.2"/>
  <cols>
    <col min="2" max="2" width="34.7109375" customWidth="1"/>
    <col min="3" max="3" width="22.5703125" customWidth="1"/>
    <col min="4" max="4" width="21.5703125" customWidth="1"/>
    <col min="5" max="5" width="23.7109375" customWidth="1"/>
    <col min="6" max="6" width="24" customWidth="1"/>
    <col min="7" max="7" width="17.7109375" bestFit="1" customWidth="1"/>
    <col min="8" max="8" width="23.7109375" customWidth="1"/>
    <col min="9" max="10" width="21.42578125" bestFit="1" customWidth="1"/>
  </cols>
  <sheetData>
    <row r="3" spans="1:9" ht="15.75" x14ac:dyDescent="0.25">
      <c r="A3" s="99"/>
      <c r="B3" s="99"/>
      <c r="C3" s="4" t="s">
        <v>1080</v>
      </c>
      <c r="D3" s="4"/>
      <c r="E3" s="4"/>
      <c r="F3" s="99"/>
    </row>
    <row r="4" spans="1:9" ht="15" x14ac:dyDescent="0.2">
      <c r="A4" s="99"/>
      <c r="B4" s="99"/>
      <c r="C4" s="99"/>
      <c r="D4" s="99"/>
      <c r="E4" s="99"/>
      <c r="F4" s="99"/>
    </row>
    <row r="5" spans="1:9" ht="47.25" x14ac:dyDescent="0.25">
      <c r="A5" s="103" t="s">
        <v>542</v>
      </c>
      <c r="B5" s="103" t="s">
        <v>543</v>
      </c>
      <c r="C5" s="384" t="s">
        <v>1071</v>
      </c>
      <c r="D5" s="384" t="s">
        <v>1076</v>
      </c>
      <c r="E5" s="384" t="s">
        <v>1075</v>
      </c>
      <c r="F5" s="384" t="s">
        <v>1072</v>
      </c>
    </row>
    <row r="6" spans="1:9" ht="15.75" x14ac:dyDescent="0.25">
      <c r="A6" s="103"/>
      <c r="B6" s="103"/>
      <c r="C6" s="103"/>
      <c r="D6" s="103"/>
      <c r="E6" s="103"/>
      <c r="F6" s="103"/>
    </row>
    <row r="7" spans="1:9" ht="15.75" x14ac:dyDescent="0.25">
      <c r="A7" s="106"/>
      <c r="B7" s="106"/>
      <c r="C7" s="106" t="s">
        <v>309</v>
      </c>
      <c r="D7" s="106" t="s">
        <v>309</v>
      </c>
      <c r="E7" s="106" t="s">
        <v>309</v>
      </c>
      <c r="F7" s="106" t="s">
        <v>309</v>
      </c>
    </row>
    <row r="8" spans="1:9" ht="15.75" x14ac:dyDescent="0.25">
      <c r="A8" s="385">
        <v>1</v>
      </c>
      <c r="B8" s="106" t="s">
        <v>550</v>
      </c>
      <c r="C8" s="106">
        <v>71955049902</v>
      </c>
      <c r="D8" s="106">
        <v>19346453503.970001</v>
      </c>
      <c r="E8" s="116">
        <v>59021032726.340012</v>
      </c>
      <c r="F8" s="116">
        <v>59021032726.340012</v>
      </c>
      <c r="G8" s="50">
        <f>C8-E8</f>
        <v>12934017175.659988</v>
      </c>
    </row>
    <row r="9" spans="1:9" ht="15.75" x14ac:dyDescent="0.25">
      <c r="A9" s="385"/>
      <c r="B9" s="106"/>
      <c r="C9" s="106"/>
      <c r="D9" s="106"/>
      <c r="E9" s="106"/>
      <c r="F9" s="106"/>
      <c r="G9" s="130">
        <f>G8/C8*100</f>
        <v>17.975134744921476</v>
      </c>
      <c r="H9" s="50">
        <f>E8-H13</f>
        <v>59021032726.340012</v>
      </c>
    </row>
    <row r="10" spans="1:9" ht="15.75" x14ac:dyDescent="0.25">
      <c r="A10" s="385">
        <v>2</v>
      </c>
      <c r="B10" s="106" t="s">
        <v>552</v>
      </c>
      <c r="C10" s="106">
        <v>19075524715</v>
      </c>
      <c r="D10" s="106">
        <v>11167832415.02</v>
      </c>
      <c r="E10" s="106">
        <v>19075524715</v>
      </c>
      <c r="F10" s="106">
        <v>19075524715</v>
      </c>
    </row>
    <row r="11" spans="1:9" ht="15.75" x14ac:dyDescent="0.25">
      <c r="A11" s="385"/>
      <c r="B11" s="106"/>
      <c r="C11" s="106"/>
      <c r="D11" s="106"/>
      <c r="E11" s="106"/>
      <c r="F11" s="106"/>
    </row>
    <row r="12" spans="1:9" ht="15.75" x14ac:dyDescent="0.25">
      <c r="A12" s="385">
        <v>3</v>
      </c>
      <c r="B12" s="106" t="s">
        <v>554</v>
      </c>
      <c r="C12" s="106">
        <v>15840770393</v>
      </c>
      <c r="D12" s="106">
        <v>7866433719.1999998</v>
      </c>
      <c r="E12" s="106">
        <v>15840770393</v>
      </c>
      <c r="F12" s="106">
        <v>15840770393</v>
      </c>
    </row>
    <row r="13" spans="1:9" ht="15.75" x14ac:dyDescent="0.25">
      <c r="A13" s="385"/>
      <c r="B13" s="106"/>
      <c r="C13" s="106"/>
      <c r="D13" s="106"/>
      <c r="E13" s="106"/>
      <c r="F13" s="106"/>
      <c r="H13" s="50">
        <f>F20-J19</f>
        <v>0</v>
      </c>
      <c r="I13" s="50">
        <f>J17-I17</f>
        <v>5675983324.2200012</v>
      </c>
    </row>
    <row r="14" spans="1:9" ht="15.75" x14ac:dyDescent="0.25">
      <c r="A14" s="385">
        <v>4</v>
      </c>
      <c r="B14" s="106" t="s">
        <v>1073</v>
      </c>
      <c r="C14" s="106">
        <v>4340026517</v>
      </c>
      <c r="D14" s="106">
        <v>0</v>
      </c>
      <c r="E14" s="106">
        <v>4340026517</v>
      </c>
      <c r="F14" s="106">
        <v>4340026517</v>
      </c>
    </row>
    <row r="15" spans="1:9" ht="15.75" x14ac:dyDescent="0.25">
      <c r="A15" s="385"/>
      <c r="B15" s="106"/>
      <c r="C15" s="106"/>
      <c r="D15" s="106"/>
      <c r="E15" s="106"/>
      <c r="F15" s="106"/>
    </row>
    <row r="16" spans="1:9" ht="15.75" x14ac:dyDescent="0.25">
      <c r="A16" s="385">
        <v>5</v>
      </c>
      <c r="B16" s="106" t="s">
        <v>1074</v>
      </c>
      <c r="C16" s="106">
        <v>42201250249.470001</v>
      </c>
      <c r="D16" s="106">
        <v>4510700000</v>
      </c>
      <c r="E16" s="106">
        <v>42201250249.470001</v>
      </c>
      <c r="F16" s="106">
        <v>42201250249.470001</v>
      </c>
    </row>
    <row r="17" spans="1:10" ht="15.75" x14ac:dyDescent="0.25">
      <c r="A17" s="385"/>
      <c r="B17" s="106"/>
      <c r="C17" s="106"/>
      <c r="D17" s="106"/>
      <c r="E17" s="106"/>
      <c r="F17" s="106"/>
      <c r="I17" s="8">
        <v>80829419944.899994</v>
      </c>
      <c r="J17" s="8">
        <v>86505403269.119995</v>
      </c>
    </row>
    <row r="18" spans="1:10" ht="15.75" x14ac:dyDescent="0.25">
      <c r="A18" s="385">
        <v>6</v>
      </c>
      <c r="B18" s="106" t="s">
        <v>1070</v>
      </c>
      <c r="C18" s="106">
        <v>0</v>
      </c>
      <c r="D18" s="106">
        <v>0</v>
      </c>
      <c r="E18" s="106">
        <v>18610000499.310001</v>
      </c>
      <c r="F18" s="106">
        <v>18610000499.310001</v>
      </c>
      <c r="I18" s="8">
        <v>72583201831</v>
      </c>
      <c r="J18" s="8">
        <v>72583201831</v>
      </c>
    </row>
    <row r="19" spans="1:10" ht="15.75" x14ac:dyDescent="0.25">
      <c r="A19" s="116"/>
      <c r="B19" s="106"/>
      <c r="C19" s="106"/>
      <c r="D19" s="106"/>
      <c r="E19" s="106"/>
      <c r="F19" s="106"/>
      <c r="H19">
        <f>0.96-0.12</f>
        <v>0.84</v>
      </c>
      <c r="I19" s="50">
        <f>SUM(I17:I18)</f>
        <v>153412621775.89999</v>
      </c>
      <c r="J19" s="50">
        <f>SUM(J17:J18)</f>
        <v>159088605100.12</v>
      </c>
    </row>
    <row r="20" spans="1:10" ht="15.75" x14ac:dyDescent="0.25">
      <c r="A20" s="116"/>
      <c r="B20" s="106" t="s">
        <v>562</v>
      </c>
      <c r="C20" s="106">
        <f>SUM(C8:C19)</f>
        <v>153412621776.47</v>
      </c>
      <c r="D20" s="106">
        <f t="shared" ref="D20:F20" si="0">SUM(D8:D19)</f>
        <v>42891419638.190002</v>
      </c>
      <c r="E20" s="106">
        <f t="shared" si="0"/>
        <v>159088605100.12</v>
      </c>
      <c r="F20" s="106">
        <f t="shared" si="0"/>
        <v>159088605100.12</v>
      </c>
    </row>
    <row r="22" spans="1:10" x14ac:dyDescent="0.2">
      <c r="I22" s="50">
        <f>F20-J19</f>
        <v>0</v>
      </c>
    </row>
    <row r="24" spans="1:10" x14ac:dyDescent="0.2">
      <c r="F24" s="50">
        <f>F20-C20</f>
        <v>5675983323.6499939</v>
      </c>
      <c r="I24" s="50">
        <f>E20-C20</f>
        <v>5675983323.6499939</v>
      </c>
    </row>
    <row r="26" spans="1:10" x14ac:dyDescent="0.2">
      <c r="G26" t="s">
        <v>550</v>
      </c>
      <c r="H26" s="88">
        <v>59592533471.580002</v>
      </c>
    </row>
    <row r="27" spans="1:10" x14ac:dyDescent="0.2">
      <c r="C27" s="50">
        <f>C8-12362516429.58</f>
        <v>59592533472.419998</v>
      </c>
      <c r="E27" s="88">
        <f>25000000000-18610000499.31</f>
        <v>6389999500.6899986</v>
      </c>
      <c r="G27" t="s">
        <v>552</v>
      </c>
      <c r="H27" s="88">
        <v>19075524715</v>
      </c>
      <c r="I27" s="88">
        <f>I24-I13</f>
        <v>-0.57000732421875</v>
      </c>
    </row>
    <row r="28" spans="1:10" x14ac:dyDescent="0.2">
      <c r="D28" s="88">
        <v>12362516429.58</v>
      </c>
      <c r="G28" t="s">
        <v>554</v>
      </c>
      <c r="H28" s="88">
        <v>15840770393</v>
      </c>
    </row>
    <row r="29" spans="1:10" x14ac:dyDescent="0.2">
      <c r="D29" s="88">
        <v>18610000499.310001</v>
      </c>
      <c r="F29" s="50"/>
      <c r="G29" t="s">
        <v>1077</v>
      </c>
      <c r="H29" s="88">
        <v>4340026517</v>
      </c>
    </row>
    <row r="30" spans="1:10" x14ac:dyDescent="0.2">
      <c r="D30" s="88">
        <f>SUM(D28:D29)</f>
        <v>30972516928.889999</v>
      </c>
      <c r="G30" s="50" t="s">
        <v>1078</v>
      </c>
      <c r="H30" s="88">
        <v>42201250249.470001</v>
      </c>
    </row>
    <row r="31" spans="1:10" x14ac:dyDescent="0.2">
      <c r="G31" t="s">
        <v>1079</v>
      </c>
      <c r="H31" s="88">
        <v>18610000499.310001</v>
      </c>
    </row>
    <row r="32" spans="1:10" x14ac:dyDescent="0.2">
      <c r="G32" t="s">
        <v>537</v>
      </c>
      <c r="H32" s="88">
        <v>159660105845.35999</v>
      </c>
    </row>
  </sheetData>
  <pageMargins left="0.7" right="0.7" top="0.75" bottom="0.75" header="0.3" footer="0.3"/>
  <pageSetup scale="90" orientation="landscape" horizontalDpi="4294967295" verticalDpi="4294967295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96"/>
  <sheetViews>
    <sheetView tabSelected="1" view="pageBreakPreview" topLeftCell="A3" zoomScale="96" zoomScaleSheetLayoutView="96" zoomScalePageLayoutView="73" workbookViewId="0">
      <selection activeCell="H12" sqref="H12"/>
    </sheetView>
  </sheetViews>
  <sheetFormatPr defaultColWidth="9.140625" defaultRowHeight="24.95" customHeight="1" x14ac:dyDescent="0.2"/>
  <cols>
    <col min="1" max="1" width="8.7109375" style="1" customWidth="1"/>
    <col min="2" max="2" width="12.42578125" style="325" customWidth="1"/>
    <col min="3" max="3" width="12.5703125" style="1" customWidth="1"/>
    <col min="4" max="4" width="11" style="1" customWidth="1"/>
    <col min="5" max="5" width="18" style="1" customWidth="1"/>
    <col min="6" max="6" width="8.85546875" style="1" customWidth="1"/>
    <col min="7" max="7" width="16.28515625" style="1" customWidth="1"/>
    <col min="8" max="8" width="20.42578125" style="1" customWidth="1"/>
    <col min="9" max="9" width="39.7109375" style="1" customWidth="1"/>
    <col min="10" max="10" width="28.7109375" style="1" customWidth="1"/>
    <col min="11" max="11" width="28.7109375" style="60" customWidth="1"/>
    <col min="12" max="12" width="28.7109375" style="2" customWidth="1"/>
    <col min="13" max="13" width="82.140625" style="1" customWidth="1"/>
    <col min="14" max="14" width="11" style="1" customWidth="1"/>
    <col min="15" max="16" width="13" style="1" customWidth="1"/>
    <col min="17" max="17" width="21.7109375" style="1" customWidth="1"/>
    <col min="18" max="16384" width="9.140625" style="1"/>
  </cols>
  <sheetData>
    <row r="1" spans="1:16" ht="24.95" customHeight="1" x14ac:dyDescent="0.2">
      <c r="J1" s="161"/>
      <c r="K1" s="156"/>
      <c r="L1" s="156"/>
      <c r="M1" s="63"/>
    </row>
    <row r="2" spans="1:16" ht="24.95" customHeight="1" x14ac:dyDescent="0.3">
      <c r="I2" s="288" t="s">
        <v>1367</v>
      </c>
      <c r="J2" s="161"/>
      <c r="K2" s="156"/>
      <c r="L2" s="156"/>
      <c r="M2" s="63"/>
    </row>
    <row r="3" spans="1:16" ht="24.95" customHeight="1" x14ac:dyDescent="0.2">
      <c r="K3" s="2"/>
      <c r="M3" s="63"/>
    </row>
    <row r="4" spans="1:16" ht="24.95" customHeight="1" x14ac:dyDescent="0.25">
      <c r="H4" s="68" t="s">
        <v>303</v>
      </c>
      <c r="I4" s="289" t="s">
        <v>498</v>
      </c>
      <c r="J4" s="162"/>
      <c r="K4" s="369"/>
      <c r="L4" s="369"/>
      <c r="M4" s="163"/>
    </row>
    <row r="5" spans="1:16" ht="24.95" customHeight="1" thickBot="1" x14ac:dyDescent="0.25">
      <c r="H5" s="164"/>
      <c r="I5" s="165"/>
      <c r="J5" s="166"/>
      <c r="K5" s="166"/>
      <c r="L5" s="369"/>
      <c r="M5" s="167"/>
    </row>
    <row r="6" spans="1:16" ht="24.95" customHeight="1" x14ac:dyDescent="0.2">
      <c r="A6" s="110"/>
      <c r="B6" s="329"/>
      <c r="C6" s="291"/>
      <c r="D6" s="291"/>
      <c r="E6" s="293"/>
      <c r="F6" s="292"/>
      <c r="G6" s="291"/>
      <c r="H6" s="170" t="s">
        <v>274</v>
      </c>
      <c r="I6" s="171" t="s">
        <v>117</v>
      </c>
      <c r="J6" s="172" t="s">
        <v>1057</v>
      </c>
      <c r="K6" s="173" t="s">
        <v>1058</v>
      </c>
      <c r="L6" s="371">
        <v>2022</v>
      </c>
      <c r="M6" s="353"/>
      <c r="N6" s="349"/>
      <c r="O6" s="293"/>
      <c r="P6" s="291"/>
    </row>
    <row r="7" spans="1:16" ht="24.95" customHeight="1" x14ac:dyDescent="0.2">
      <c r="A7" s="173" t="s">
        <v>311</v>
      </c>
      <c r="B7" s="324" t="s">
        <v>312</v>
      </c>
      <c r="C7" s="157" t="s">
        <v>313</v>
      </c>
      <c r="D7" s="157" t="s">
        <v>314</v>
      </c>
      <c r="E7" s="323" t="s">
        <v>327</v>
      </c>
      <c r="F7" s="174" t="s">
        <v>315</v>
      </c>
      <c r="G7" s="334" t="s">
        <v>330</v>
      </c>
      <c r="H7" s="175"/>
      <c r="I7" s="176"/>
      <c r="J7" s="172" t="s">
        <v>529</v>
      </c>
      <c r="K7" s="173" t="s">
        <v>684</v>
      </c>
      <c r="L7" s="173" t="s">
        <v>1059</v>
      </c>
      <c r="M7" s="170" t="s">
        <v>275</v>
      </c>
      <c r="N7" s="172" t="s">
        <v>1047</v>
      </c>
      <c r="O7" s="156" t="s">
        <v>1048</v>
      </c>
      <c r="P7" s="170" t="s">
        <v>1049</v>
      </c>
    </row>
    <row r="8" spans="1:16" ht="24.95" customHeight="1" thickBot="1" x14ac:dyDescent="0.25">
      <c r="A8" s="177"/>
      <c r="B8" s="326"/>
      <c r="C8" s="178"/>
      <c r="D8" s="178"/>
      <c r="E8" s="341"/>
      <c r="F8" s="179"/>
      <c r="G8" s="178"/>
      <c r="H8" s="180"/>
      <c r="I8" s="181"/>
      <c r="J8" s="182" t="s">
        <v>309</v>
      </c>
      <c r="K8" s="356" t="s">
        <v>309</v>
      </c>
      <c r="L8" s="173" t="s">
        <v>309</v>
      </c>
      <c r="M8" s="354"/>
      <c r="N8" s="350"/>
      <c r="O8" s="351"/>
      <c r="P8" s="352"/>
    </row>
    <row r="9" spans="1:16" ht="24.95" customHeight="1" x14ac:dyDescent="0.2">
      <c r="A9" s="184" t="s">
        <v>316</v>
      </c>
      <c r="B9" s="193" t="s">
        <v>774</v>
      </c>
      <c r="C9" s="71">
        <v>23010122</v>
      </c>
      <c r="D9" s="71">
        <v>70722</v>
      </c>
      <c r="E9" s="241" t="s">
        <v>840</v>
      </c>
      <c r="F9" s="186" t="s">
        <v>317</v>
      </c>
      <c r="G9" s="71" t="s">
        <v>1030</v>
      </c>
      <c r="H9" s="187" t="s">
        <v>206</v>
      </c>
      <c r="I9" s="188" t="s">
        <v>207</v>
      </c>
      <c r="J9" s="198">
        <v>30000000</v>
      </c>
      <c r="K9" s="314">
        <v>0</v>
      </c>
      <c r="L9" s="377">
        <v>590000000</v>
      </c>
      <c r="M9" s="160" t="s">
        <v>1476</v>
      </c>
      <c r="N9" s="1" t="s">
        <v>1050</v>
      </c>
    </row>
    <row r="10" spans="1:16" ht="24.95" customHeight="1" x14ac:dyDescent="0.2">
      <c r="A10" s="184"/>
      <c r="B10" s="193"/>
      <c r="C10" s="71"/>
      <c r="D10" s="71"/>
      <c r="E10" s="241"/>
      <c r="F10" s="186"/>
      <c r="G10" s="71"/>
      <c r="H10" s="187"/>
      <c r="I10" s="188"/>
      <c r="J10" s="198"/>
      <c r="K10" s="314"/>
      <c r="L10" s="314"/>
      <c r="M10" s="160" t="s">
        <v>1477</v>
      </c>
    </row>
    <row r="11" spans="1:16" ht="24.95" customHeight="1" x14ac:dyDescent="0.2">
      <c r="A11" s="184"/>
      <c r="B11" s="193"/>
      <c r="C11" s="71"/>
      <c r="D11" s="71"/>
      <c r="E11" s="241"/>
      <c r="F11" s="186"/>
      <c r="G11" s="71"/>
      <c r="H11" s="187"/>
      <c r="I11" s="188"/>
      <c r="J11" s="198"/>
      <c r="K11" s="314"/>
      <c r="L11" s="314">
        <v>151465000</v>
      </c>
      <c r="M11" s="160" t="s">
        <v>1475</v>
      </c>
    </row>
    <row r="12" spans="1:16" ht="24.95" customHeight="1" x14ac:dyDescent="0.2">
      <c r="A12" s="184"/>
      <c r="B12" s="193"/>
      <c r="C12" s="71"/>
      <c r="D12" s="71"/>
      <c r="E12" s="241"/>
      <c r="F12" s="186"/>
      <c r="G12" s="71"/>
      <c r="H12" s="187"/>
      <c r="I12" s="188"/>
      <c r="J12" s="198"/>
      <c r="K12" s="314"/>
      <c r="L12" s="314">
        <v>20000000</v>
      </c>
      <c r="M12" s="160" t="s">
        <v>1471</v>
      </c>
    </row>
    <row r="13" spans="1:16" ht="24.95" customHeight="1" x14ac:dyDescent="0.2">
      <c r="A13" s="184"/>
      <c r="B13" s="193"/>
      <c r="C13" s="71"/>
      <c r="D13" s="71"/>
      <c r="E13" s="241"/>
      <c r="F13" s="186"/>
      <c r="G13" s="71"/>
      <c r="H13" s="187"/>
      <c r="I13" s="188"/>
      <c r="J13" s="272"/>
      <c r="K13" s="313"/>
      <c r="L13" s="313"/>
      <c r="M13" s="160"/>
    </row>
    <row r="14" spans="1:16" ht="24.95" customHeight="1" x14ac:dyDescent="0.2">
      <c r="A14" s="184" t="s">
        <v>316</v>
      </c>
      <c r="B14" s="193" t="s">
        <v>775</v>
      </c>
      <c r="C14" s="71">
        <v>23030121</v>
      </c>
      <c r="D14" s="71">
        <v>70460</v>
      </c>
      <c r="E14" s="241" t="s">
        <v>841</v>
      </c>
      <c r="F14" s="186" t="s">
        <v>317</v>
      </c>
      <c r="G14" s="71" t="s">
        <v>1031</v>
      </c>
      <c r="H14" s="187" t="s">
        <v>216</v>
      </c>
      <c r="I14" s="188" t="s">
        <v>74</v>
      </c>
      <c r="J14" s="198">
        <v>35000000</v>
      </c>
      <c r="K14" s="314">
        <v>0</v>
      </c>
      <c r="L14" s="198">
        <v>0</v>
      </c>
      <c r="M14" s="191"/>
      <c r="N14" s="1" t="s">
        <v>1050</v>
      </c>
    </row>
    <row r="15" spans="1:16" ht="24.95" customHeight="1" x14ac:dyDescent="0.2">
      <c r="A15" s="69"/>
      <c r="B15" s="193"/>
      <c r="C15" s="71"/>
      <c r="D15" s="71"/>
      <c r="E15" s="241"/>
      <c r="F15" s="192"/>
      <c r="G15" s="71"/>
      <c r="H15" s="187"/>
      <c r="I15" s="188"/>
      <c r="J15" s="197"/>
      <c r="K15" s="357"/>
      <c r="L15" s="197"/>
      <c r="M15" s="189"/>
    </row>
    <row r="16" spans="1:16" ht="24.95" customHeight="1" x14ac:dyDescent="0.2">
      <c r="A16" s="184" t="s">
        <v>316</v>
      </c>
      <c r="B16" s="193" t="s">
        <v>775</v>
      </c>
      <c r="C16" s="71">
        <v>23020127</v>
      </c>
      <c r="D16" s="71">
        <v>70460</v>
      </c>
      <c r="E16" s="241" t="s">
        <v>843</v>
      </c>
      <c r="F16" s="186" t="s">
        <v>317</v>
      </c>
      <c r="G16" s="71" t="s">
        <v>1030</v>
      </c>
      <c r="H16" s="187" t="s">
        <v>215</v>
      </c>
      <c r="I16" s="188" t="s">
        <v>214</v>
      </c>
      <c r="J16" s="198">
        <v>15000000</v>
      </c>
      <c r="K16" s="314">
        <v>7695000</v>
      </c>
      <c r="L16" s="198">
        <v>8635000</v>
      </c>
      <c r="M16" s="189" t="s">
        <v>1276</v>
      </c>
      <c r="N16" s="1" t="s">
        <v>1050</v>
      </c>
    </row>
    <row r="17" spans="1:17" ht="24.95" customHeight="1" x14ac:dyDescent="0.2">
      <c r="A17" s="184"/>
      <c r="B17" s="193"/>
      <c r="C17" s="71"/>
      <c r="D17" s="71"/>
      <c r="E17" s="241"/>
      <c r="F17" s="186"/>
      <c r="G17" s="71"/>
      <c r="H17" s="187"/>
      <c r="I17" s="188"/>
      <c r="J17" s="198"/>
      <c r="K17" s="314"/>
      <c r="L17" s="198"/>
      <c r="M17" s="189" t="s">
        <v>1485</v>
      </c>
    </row>
    <row r="18" spans="1:17" ht="24.95" customHeight="1" x14ac:dyDescent="0.2">
      <c r="A18" s="9"/>
      <c r="B18" s="193"/>
      <c r="C18" s="60"/>
      <c r="D18" s="60"/>
      <c r="E18" s="241"/>
      <c r="F18" s="168"/>
      <c r="G18" s="71"/>
      <c r="H18" s="187"/>
      <c r="I18" s="188"/>
      <c r="J18" s="197"/>
      <c r="K18" s="357"/>
      <c r="L18" s="379"/>
      <c r="M18" s="160"/>
    </row>
    <row r="19" spans="1:17" ht="24.95" customHeight="1" x14ac:dyDescent="0.2">
      <c r="A19" s="9"/>
      <c r="B19" s="193"/>
      <c r="C19" s="60"/>
      <c r="D19" s="60"/>
      <c r="E19" s="241"/>
      <c r="F19" s="168"/>
      <c r="G19" s="71"/>
      <c r="H19" s="187"/>
      <c r="I19" s="188"/>
      <c r="J19" s="197"/>
      <c r="K19" s="357"/>
      <c r="L19" s="198"/>
      <c r="M19" s="302" t="s">
        <v>1276</v>
      </c>
    </row>
    <row r="20" spans="1:17" ht="24.95" customHeight="1" x14ac:dyDescent="0.2">
      <c r="A20" s="184" t="s">
        <v>316</v>
      </c>
      <c r="B20" s="193" t="s">
        <v>776</v>
      </c>
      <c r="C20" s="71">
        <v>23030102</v>
      </c>
      <c r="D20" s="71">
        <v>70460</v>
      </c>
      <c r="E20" s="241" t="s">
        <v>842</v>
      </c>
      <c r="F20" s="186" t="s">
        <v>317</v>
      </c>
      <c r="G20" s="71" t="s">
        <v>1030</v>
      </c>
      <c r="H20" s="187" t="s">
        <v>212</v>
      </c>
      <c r="I20" s="188" t="s">
        <v>35</v>
      </c>
      <c r="J20" s="198">
        <v>40000000</v>
      </c>
      <c r="K20" s="314">
        <v>0</v>
      </c>
      <c r="L20" s="198">
        <v>233333333.33500001</v>
      </c>
      <c r="M20" s="189" t="s">
        <v>1481</v>
      </c>
      <c r="N20" s="1" t="s">
        <v>1050</v>
      </c>
      <c r="Q20" s="378">
        <v>350000000</v>
      </c>
    </row>
    <row r="21" spans="1:17" ht="24.95" customHeight="1" x14ac:dyDescent="0.2">
      <c r="A21" s="184"/>
      <c r="B21" s="193"/>
      <c r="C21" s="71"/>
      <c r="D21" s="71"/>
      <c r="E21" s="241"/>
      <c r="F21" s="186"/>
      <c r="G21" s="71"/>
      <c r="H21" s="187"/>
      <c r="I21" s="188"/>
      <c r="J21" s="198"/>
      <c r="K21" s="314"/>
      <c r="L21" s="198"/>
      <c r="M21" s="189"/>
    </row>
    <row r="22" spans="1:17" ht="24.95" customHeight="1" x14ac:dyDescent="0.2">
      <c r="A22" s="184"/>
      <c r="B22" s="193"/>
      <c r="C22" s="71"/>
      <c r="D22" s="71"/>
      <c r="E22" s="241"/>
      <c r="F22" s="186"/>
      <c r="G22" s="71"/>
      <c r="H22" s="187"/>
      <c r="I22" s="188"/>
      <c r="J22" s="198"/>
      <c r="K22" s="314"/>
      <c r="L22" s="198"/>
      <c r="M22" s="302" t="s">
        <v>1276</v>
      </c>
    </row>
    <row r="23" spans="1:17" ht="24.95" customHeight="1" x14ac:dyDescent="0.2">
      <c r="A23" s="184" t="s">
        <v>316</v>
      </c>
      <c r="B23" s="193">
        <v>2300400100</v>
      </c>
      <c r="C23" s="71">
        <v>23050102</v>
      </c>
      <c r="D23" s="71">
        <v>70460</v>
      </c>
      <c r="E23" s="241" t="s">
        <v>843</v>
      </c>
      <c r="F23" s="186" t="s">
        <v>317</v>
      </c>
      <c r="G23" s="71" t="s">
        <v>1030</v>
      </c>
      <c r="H23" s="187" t="s">
        <v>211</v>
      </c>
      <c r="I23" s="188" t="s">
        <v>273</v>
      </c>
      <c r="J23" s="198">
        <v>40000000</v>
      </c>
      <c r="K23" s="314">
        <v>24505537.5</v>
      </c>
      <c r="L23" s="198">
        <v>233333333.33500001</v>
      </c>
      <c r="M23" s="189" t="s">
        <v>1482</v>
      </c>
      <c r="N23" s="1" t="s">
        <v>1050</v>
      </c>
      <c r="Q23" s="378">
        <v>350000000</v>
      </c>
    </row>
    <row r="24" spans="1:17" ht="24.95" customHeight="1" x14ac:dyDescent="0.2">
      <c r="A24" s="184"/>
      <c r="B24" s="193"/>
      <c r="C24" s="71"/>
      <c r="D24" s="71"/>
      <c r="E24" s="241"/>
      <c r="F24" s="186"/>
      <c r="G24" s="71"/>
      <c r="H24" s="194"/>
      <c r="I24" s="188"/>
      <c r="J24" s="198"/>
      <c r="K24" s="314"/>
      <c r="L24" s="198"/>
      <c r="M24" s="189"/>
    </row>
    <row r="25" spans="1:17" ht="24.95" customHeight="1" x14ac:dyDescent="0.2">
      <c r="A25" s="184" t="s">
        <v>316</v>
      </c>
      <c r="B25" s="193" t="s">
        <v>777</v>
      </c>
      <c r="C25" s="71">
        <v>23010113</v>
      </c>
      <c r="D25" s="71">
        <v>70460</v>
      </c>
      <c r="E25" s="241" t="s">
        <v>844</v>
      </c>
      <c r="F25" s="186" t="s">
        <v>317</v>
      </c>
      <c r="G25" s="71" t="s">
        <v>1030</v>
      </c>
      <c r="H25" s="187" t="s">
        <v>208</v>
      </c>
      <c r="I25" s="188" t="s">
        <v>135</v>
      </c>
      <c r="J25" s="198">
        <v>30000000</v>
      </c>
      <c r="K25" s="314">
        <v>8000000</v>
      </c>
      <c r="L25" s="198">
        <v>8000000</v>
      </c>
      <c r="M25" s="189" t="s">
        <v>1081</v>
      </c>
      <c r="N25" s="1" t="s">
        <v>1050</v>
      </c>
    </row>
    <row r="26" spans="1:17" ht="24.95" customHeight="1" x14ac:dyDescent="0.2">
      <c r="A26" s="184"/>
      <c r="B26" s="193"/>
      <c r="C26" s="71"/>
      <c r="D26" s="71"/>
      <c r="E26" s="241"/>
      <c r="F26" s="186"/>
      <c r="G26" s="71"/>
      <c r="H26" s="187"/>
      <c r="I26" s="195" t="s">
        <v>1028</v>
      </c>
      <c r="J26" s="198"/>
      <c r="K26" s="314"/>
      <c r="L26" s="198">
        <v>1500000</v>
      </c>
      <c r="M26" s="189" t="s">
        <v>742</v>
      </c>
    </row>
    <row r="27" spans="1:17" ht="24.95" customHeight="1" x14ac:dyDescent="0.2">
      <c r="A27" s="184"/>
      <c r="B27" s="193"/>
      <c r="C27" s="71"/>
      <c r="D27" s="71"/>
      <c r="E27" s="241"/>
      <c r="F27" s="186"/>
      <c r="G27" s="71"/>
      <c r="H27" s="187"/>
      <c r="I27" s="195"/>
      <c r="J27" s="198"/>
      <c r="K27" s="314"/>
      <c r="L27" s="198">
        <v>500000</v>
      </c>
      <c r="M27" s="189" t="s">
        <v>1082</v>
      </c>
    </row>
    <row r="28" spans="1:17" ht="24.95" customHeight="1" x14ac:dyDescent="0.2">
      <c r="A28" s="184"/>
      <c r="B28" s="193"/>
      <c r="C28" s="71"/>
      <c r="D28" s="71"/>
      <c r="E28" s="241"/>
      <c r="F28" s="186"/>
      <c r="G28" s="71"/>
      <c r="H28" s="194"/>
      <c r="I28" s="195"/>
      <c r="J28" s="198"/>
      <c r="K28" s="314"/>
      <c r="L28" s="198"/>
      <c r="M28" s="189"/>
    </row>
    <row r="29" spans="1:17" ht="24.95" customHeight="1" x14ac:dyDescent="0.2">
      <c r="A29" s="184" t="s">
        <v>316</v>
      </c>
      <c r="B29" s="193" t="s">
        <v>775</v>
      </c>
      <c r="C29" s="71">
        <v>23010125</v>
      </c>
      <c r="D29" s="71">
        <v>70460</v>
      </c>
      <c r="E29" s="241" t="s">
        <v>845</v>
      </c>
      <c r="F29" s="186" t="s">
        <v>317</v>
      </c>
      <c r="G29" s="71" t="s">
        <v>1030</v>
      </c>
      <c r="H29" s="194" t="s">
        <v>262</v>
      </c>
      <c r="I29" s="188" t="s">
        <v>263</v>
      </c>
      <c r="J29" s="198">
        <v>10000000</v>
      </c>
      <c r="K29" s="314">
        <v>0</v>
      </c>
      <c r="L29" s="198">
        <v>12000000</v>
      </c>
      <c r="M29" s="189" t="s">
        <v>1483</v>
      </c>
      <c r="O29" s="1" t="s">
        <v>1051</v>
      </c>
    </row>
    <row r="30" spans="1:17" ht="24.95" customHeight="1" x14ac:dyDescent="0.2">
      <c r="A30" s="184"/>
      <c r="B30" s="193"/>
      <c r="C30" s="71"/>
      <c r="D30" s="71"/>
      <c r="E30" s="241"/>
      <c r="F30" s="186"/>
      <c r="G30" s="71"/>
      <c r="H30" s="194"/>
      <c r="I30" s="188"/>
      <c r="J30" s="198"/>
      <c r="K30" s="314"/>
      <c r="L30" s="198"/>
      <c r="M30" s="189"/>
    </row>
    <row r="31" spans="1:17" ht="24.95" customHeight="1" x14ac:dyDescent="0.2">
      <c r="A31" s="184" t="s">
        <v>316</v>
      </c>
      <c r="B31" s="193" t="s">
        <v>775</v>
      </c>
      <c r="C31" s="71">
        <v>23050101</v>
      </c>
      <c r="D31" s="71">
        <v>70460</v>
      </c>
      <c r="E31" s="241" t="s">
        <v>845</v>
      </c>
      <c r="F31" s="186" t="s">
        <v>317</v>
      </c>
      <c r="G31" s="71" t="s">
        <v>1030</v>
      </c>
      <c r="H31" s="196" t="s">
        <v>507</v>
      </c>
      <c r="I31" s="197" t="s">
        <v>290</v>
      </c>
      <c r="J31" s="198">
        <v>20000000</v>
      </c>
      <c r="K31" s="314">
        <v>0</v>
      </c>
      <c r="L31" s="198">
        <v>18000000</v>
      </c>
      <c r="M31" s="189" t="s">
        <v>1142</v>
      </c>
      <c r="N31" s="1" t="s">
        <v>1050</v>
      </c>
    </row>
    <row r="32" spans="1:17" ht="24.95" customHeight="1" x14ac:dyDescent="0.2">
      <c r="A32" s="184"/>
      <c r="B32" s="193"/>
      <c r="C32" s="71"/>
      <c r="D32" s="71"/>
      <c r="E32" s="241"/>
      <c r="F32" s="186"/>
      <c r="G32" s="71"/>
      <c r="H32" s="196"/>
      <c r="I32" s="197"/>
      <c r="J32" s="198"/>
      <c r="K32" s="314"/>
      <c r="L32" s="198"/>
      <c r="M32" s="189" t="s">
        <v>1143</v>
      </c>
    </row>
    <row r="33" spans="1:17" ht="24.95" customHeight="1" x14ac:dyDescent="0.2">
      <c r="A33" s="184"/>
      <c r="B33" s="193"/>
      <c r="C33" s="71"/>
      <c r="D33" s="71"/>
      <c r="E33" s="241"/>
      <c r="F33" s="186"/>
      <c r="G33" s="71"/>
      <c r="H33" s="196"/>
      <c r="I33" s="197"/>
      <c r="J33" s="197"/>
      <c r="K33" s="357"/>
      <c r="L33" s="197"/>
      <c r="M33" s="160"/>
    </row>
    <row r="34" spans="1:17" ht="24.95" customHeight="1" x14ac:dyDescent="0.2">
      <c r="A34" s="335" t="s">
        <v>319</v>
      </c>
      <c r="B34" s="336">
        <v>1705700200</v>
      </c>
      <c r="C34" s="337">
        <v>20350104</v>
      </c>
      <c r="D34" s="338">
        <v>70460</v>
      </c>
      <c r="E34" s="241" t="s">
        <v>984</v>
      </c>
      <c r="F34" s="339" t="s">
        <v>317</v>
      </c>
      <c r="G34" s="71" t="s">
        <v>1030</v>
      </c>
      <c r="H34" s="196" t="s">
        <v>295</v>
      </c>
      <c r="I34" s="312" t="s">
        <v>296</v>
      </c>
      <c r="J34" s="198">
        <v>20000000</v>
      </c>
      <c r="K34" s="314">
        <v>0</v>
      </c>
      <c r="L34" s="198">
        <v>10000000</v>
      </c>
      <c r="M34" s="189" t="s">
        <v>1261</v>
      </c>
      <c r="O34" s="1" t="s">
        <v>1051</v>
      </c>
    </row>
    <row r="35" spans="1:17" ht="24.95" customHeight="1" x14ac:dyDescent="0.2">
      <c r="A35" s="184"/>
      <c r="B35" s="193"/>
      <c r="C35" s="60"/>
      <c r="D35" s="71"/>
      <c r="E35" s="241"/>
      <c r="F35" s="186"/>
      <c r="G35" s="71"/>
      <c r="H35" s="194"/>
      <c r="I35" s="199"/>
      <c r="J35" s="198"/>
      <c r="K35" s="314"/>
      <c r="L35" s="198"/>
      <c r="M35" s="189" t="s">
        <v>1262</v>
      </c>
    </row>
    <row r="36" spans="1:17" ht="24.95" customHeight="1" x14ac:dyDescent="0.2">
      <c r="A36" s="184"/>
      <c r="B36" s="193"/>
      <c r="C36" s="60"/>
      <c r="D36" s="71"/>
      <c r="E36" s="241"/>
      <c r="F36" s="186"/>
      <c r="G36" s="71"/>
      <c r="H36" s="194"/>
      <c r="I36" s="199"/>
      <c r="J36" s="198"/>
      <c r="K36" s="314"/>
      <c r="L36" s="198"/>
      <c r="M36" s="189" t="s">
        <v>1263</v>
      </c>
    </row>
    <row r="37" spans="1:17" ht="24.95" customHeight="1" x14ac:dyDescent="0.2">
      <c r="A37" s="200"/>
      <c r="B37" s="193"/>
      <c r="C37" s="60"/>
      <c r="D37" s="71"/>
      <c r="E37" s="241"/>
      <c r="F37" s="186"/>
      <c r="G37" s="71"/>
      <c r="H37" s="194"/>
      <c r="I37" s="188"/>
      <c r="J37" s="198"/>
      <c r="K37" s="314"/>
      <c r="L37" s="198"/>
      <c r="M37" s="302"/>
    </row>
    <row r="38" spans="1:17" ht="24.95" customHeight="1" x14ac:dyDescent="0.2">
      <c r="A38" s="184" t="s">
        <v>316</v>
      </c>
      <c r="B38" s="193" t="s">
        <v>778</v>
      </c>
      <c r="C38" s="71">
        <v>23020118</v>
      </c>
      <c r="D38" s="71">
        <v>70111</v>
      </c>
      <c r="E38" s="241" t="s">
        <v>981</v>
      </c>
      <c r="F38" s="186" t="s">
        <v>317</v>
      </c>
      <c r="G38" s="71" t="s">
        <v>1030</v>
      </c>
      <c r="H38" s="70" t="s">
        <v>333</v>
      </c>
      <c r="I38" s="10" t="s">
        <v>1027</v>
      </c>
      <c r="J38" s="198">
        <v>2700000000</v>
      </c>
      <c r="K38" s="314">
        <v>540000000</v>
      </c>
      <c r="L38" s="198">
        <v>810000000</v>
      </c>
      <c r="M38" s="160" t="s">
        <v>1484</v>
      </c>
      <c r="O38" s="1" t="s">
        <v>1051</v>
      </c>
      <c r="Q38" s="378">
        <v>540000000</v>
      </c>
    </row>
    <row r="39" spans="1:17" ht="24.95" customHeight="1" x14ac:dyDescent="0.2">
      <c r="A39" s="184"/>
      <c r="B39" s="193"/>
      <c r="C39" s="71"/>
      <c r="D39" s="71"/>
      <c r="E39" s="241"/>
      <c r="F39" s="186"/>
      <c r="G39" s="71"/>
      <c r="H39" s="70"/>
      <c r="I39" s="10"/>
      <c r="J39" s="198"/>
      <c r="K39" s="314"/>
      <c r="L39" s="198"/>
      <c r="M39" s="160"/>
      <c r="Q39" s="378"/>
    </row>
    <row r="40" spans="1:17" ht="24.95" customHeight="1" x14ac:dyDescent="0.2">
      <c r="A40" s="184" t="s">
        <v>316</v>
      </c>
      <c r="B40" s="193" t="s">
        <v>779</v>
      </c>
      <c r="C40" s="71">
        <v>23050108</v>
      </c>
      <c r="D40" s="71">
        <v>70840</v>
      </c>
      <c r="E40" s="241" t="s">
        <v>846</v>
      </c>
      <c r="F40" s="186" t="s">
        <v>317</v>
      </c>
      <c r="G40" s="71" t="s">
        <v>1030</v>
      </c>
      <c r="H40" s="71" t="s">
        <v>334</v>
      </c>
      <c r="I40" s="201" t="s">
        <v>39</v>
      </c>
      <c r="J40" s="198">
        <v>185526132</v>
      </c>
      <c r="K40" s="314">
        <v>33000000</v>
      </c>
      <c r="L40" s="198">
        <v>50000000</v>
      </c>
      <c r="M40" s="160" t="s">
        <v>531</v>
      </c>
      <c r="N40" s="1" t="s">
        <v>1050</v>
      </c>
    </row>
    <row r="41" spans="1:17" ht="24.95" customHeight="1" x14ac:dyDescent="0.2">
      <c r="A41" s="184"/>
      <c r="B41" s="193"/>
      <c r="C41" s="71"/>
      <c r="D41" s="71"/>
      <c r="E41" s="241"/>
      <c r="F41" s="186"/>
      <c r="G41" s="71"/>
      <c r="H41" s="71"/>
      <c r="I41" s="201"/>
      <c r="J41" s="198"/>
      <c r="K41" s="314"/>
      <c r="L41" s="198"/>
      <c r="M41" s="160" t="s">
        <v>659</v>
      </c>
    </row>
    <row r="42" spans="1:17" ht="24.95" customHeight="1" x14ac:dyDescent="0.2">
      <c r="A42" s="184"/>
      <c r="B42" s="193"/>
      <c r="C42" s="71"/>
      <c r="D42" s="71"/>
      <c r="E42" s="241"/>
      <c r="F42" s="186"/>
      <c r="G42" s="71"/>
      <c r="H42" s="71"/>
      <c r="I42" s="201"/>
      <c r="J42" s="198"/>
      <c r="K42" s="314"/>
      <c r="L42" s="198">
        <v>50000000</v>
      </c>
      <c r="M42" s="160" t="s">
        <v>532</v>
      </c>
    </row>
    <row r="43" spans="1:17" ht="24.95" customHeight="1" x14ac:dyDescent="0.2">
      <c r="A43" s="184"/>
      <c r="B43" s="193"/>
      <c r="C43" s="71"/>
      <c r="D43" s="71"/>
      <c r="E43" s="241"/>
      <c r="F43" s="186"/>
      <c r="G43" s="71"/>
      <c r="H43" s="70"/>
      <c r="I43" s="201"/>
      <c r="J43" s="198"/>
      <c r="K43" s="314"/>
      <c r="L43" s="198"/>
      <c r="M43" s="160"/>
    </row>
    <row r="44" spans="1:17" ht="24.95" customHeight="1" x14ac:dyDescent="0.2">
      <c r="A44" s="184" t="s">
        <v>316</v>
      </c>
      <c r="B44" s="193" t="s">
        <v>780</v>
      </c>
      <c r="C44" s="71">
        <v>23050104</v>
      </c>
      <c r="D44" s="71">
        <v>70111</v>
      </c>
      <c r="E44" s="241" t="s">
        <v>847</v>
      </c>
      <c r="F44" s="186" t="s">
        <v>317</v>
      </c>
      <c r="G44" s="71" t="s">
        <v>1030</v>
      </c>
      <c r="H44" s="71" t="s">
        <v>335</v>
      </c>
      <c r="I44" s="201" t="s">
        <v>479</v>
      </c>
      <c r="J44" s="198">
        <v>600000000</v>
      </c>
      <c r="K44" s="314">
        <v>10000000</v>
      </c>
      <c r="L44" s="198">
        <v>510000000</v>
      </c>
      <c r="M44" s="160" t="s">
        <v>1369</v>
      </c>
      <c r="O44" s="1" t="s">
        <v>1051</v>
      </c>
    </row>
    <row r="45" spans="1:17" ht="24.95" customHeight="1" x14ac:dyDescent="0.2">
      <c r="A45" s="184"/>
      <c r="B45" s="193"/>
      <c r="C45" s="71"/>
      <c r="D45" s="71"/>
      <c r="E45" s="241"/>
      <c r="F45" s="186"/>
      <c r="G45" s="71"/>
      <c r="H45" s="70"/>
      <c r="I45" s="201"/>
      <c r="J45" s="198"/>
      <c r="K45" s="314"/>
      <c r="L45" s="198"/>
      <c r="M45" s="160" t="s">
        <v>1124</v>
      </c>
    </row>
    <row r="46" spans="1:17" ht="24.95" customHeight="1" x14ac:dyDescent="0.2">
      <c r="A46" s="184"/>
      <c r="B46" s="193"/>
      <c r="C46" s="71"/>
      <c r="D46" s="71"/>
      <c r="E46" s="241"/>
      <c r="F46" s="186"/>
      <c r="G46" s="71"/>
      <c r="H46" s="70"/>
      <c r="I46" s="201"/>
      <c r="J46" s="198"/>
      <c r="K46" s="314"/>
      <c r="L46" s="198"/>
      <c r="M46" s="160" t="s">
        <v>1125</v>
      </c>
    </row>
    <row r="47" spans="1:17" ht="24.95" customHeight="1" x14ac:dyDescent="0.2">
      <c r="A47" s="184"/>
      <c r="B47" s="193"/>
      <c r="C47" s="71"/>
      <c r="D47" s="71"/>
      <c r="E47" s="241"/>
      <c r="F47" s="186"/>
      <c r="G47" s="71"/>
      <c r="H47" s="70"/>
      <c r="I47" s="201"/>
      <c r="J47" s="198"/>
      <c r="K47" s="314"/>
      <c r="L47" s="198"/>
      <c r="M47" s="160" t="s">
        <v>738</v>
      </c>
    </row>
    <row r="48" spans="1:17" ht="24.95" customHeight="1" x14ac:dyDescent="0.2">
      <c r="A48" s="184"/>
      <c r="B48" s="193"/>
      <c r="C48" s="71"/>
      <c r="D48" s="71"/>
      <c r="E48" s="241"/>
      <c r="F48" s="186"/>
      <c r="G48" s="71"/>
      <c r="H48" s="70"/>
      <c r="I48" s="201"/>
      <c r="J48" s="198"/>
      <c r="K48" s="314"/>
      <c r="L48" s="198"/>
      <c r="M48" s="160" t="s">
        <v>1123</v>
      </c>
    </row>
    <row r="49" spans="1:15" ht="24.95" customHeight="1" x14ac:dyDescent="0.2">
      <c r="A49" s="184"/>
      <c r="B49" s="193"/>
      <c r="C49" s="71"/>
      <c r="D49" s="71"/>
      <c r="E49" s="241"/>
      <c r="F49" s="186"/>
      <c r="G49" s="71"/>
      <c r="H49" s="70"/>
      <c r="I49" s="201"/>
      <c r="J49" s="198"/>
      <c r="K49" s="314"/>
      <c r="L49" s="198"/>
      <c r="M49" s="160" t="s">
        <v>1487</v>
      </c>
    </row>
    <row r="50" spans="1:15" ht="24.95" customHeight="1" x14ac:dyDescent="0.2">
      <c r="A50" s="184"/>
      <c r="B50" s="193"/>
      <c r="C50" s="71"/>
      <c r="D50" s="71"/>
      <c r="E50" s="241"/>
      <c r="F50" s="186"/>
      <c r="G50" s="71"/>
      <c r="H50" s="70"/>
      <c r="I50" s="201"/>
      <c r="J50" s="198"/>
      <c r="K50" s="314"/>
      <c r="L50" s="198"/>
      <c r="M50" s="160" t="s">
        <v>1486</v>
      </c>
    </row>
    <row r="51" spans="1:15" ht="24.95" customHeight="1" x14ac:dyDescent="0.2">
      <c r="A51" s="184"/>
      <c r="B51" s="193"/>
      <c r="C51" s="71"/>
      <c r="D51" s="71"/>
      <c r="E51" s="241"/>
      <c r="F51" s="186"/>
      <c r="G51" s="71"/>
      <c r="H51" s="70"/>
      <c r="I51" s="201"/>
      <c r="J51" s="198"/>
      <c r="K51" s="314"/>
      <c r="L51" s="198"/>
      <c r="M51" s="160"/>
    </row>
    <row r="52" spans="1:15" ht="24.95" customHeight="1" x14ac:dyDescent="0.2">
      <c r="A52" s="184" t="s">
        <v>316</v>
      </c>
      <c r="B52" s="193" t="s">
        <v>778</v>
      </c>
      <c r="C52" s="71">
        <v>23010112</v>
      </c>
      <c r="D52" s="71">
        <v>70111</v>
      </c>
      <c r="E52" s="241" t="s">
        <v>848</v>
      </c>
      <c r="F52" s="186" t="s">
        <v>317</v>
      </c>
      <c r="G52" s="71" t="s">
        <v>1030</v>
      </c>
      <c r="H52" s="70" t="s">
        <v>7</v>
      </c>
      <c r="I52" s="10" t="s">
        <v>821</v>
      </c>
      <c r="J52" s="198">
        <v>40000000</v>
      </c>
      <c r="K52" s="314">
        <v>0</v>
      </c>
      <c r="L52" s="198">
        <v>15000000</v>
      </c>
      <c r="M52" s="160" t="s">
        <v>1374</v>
      </c>
      <c r="O52" s="1" t="s">
        <v>1051</v>
      </c>
    </row>
    <row r="53" spans="1:15" ht="24.95" customHeight="1" x14ac:dyDescent="0.2">
      <c r="A53" s="184"/>
      <c r="B53" s="193"/>
      <c r="C53" s="71"/>
      <c r="D53" s="71"/>
      <c r="E53" s="241"/>
      <c r="F53" s="186"/>
      <c r="G53" s="71"/>
      <c r="H53" s="70"/>
      <c r="I53" s="10"/>
      <c r="J53" s="198"/>
      <c r="K53" s="314"/>
      <c r="L53" s="198">
        <v>10000000</v>
      </c>
      <c r="M53" s="160" t="s">
        <v>1444</v>
      </c>
    </row>
    <row r="54" spans="1:15" ht="24.95" customHeight="1" x14ac:dyDescent="0.2">
      <c r="A54" s="184"/>
      <c r="B54" s="193"/>
      <c r="C54" s="71"/>
      <c r="D54" s="71"/>
      <c r="E54" s="241"/>
      <c r="F54" s="186"/>
      <c r="G54" s="71"/>
      <c r="H54" s="70"/>
      <c r="I54" s="10"/>
      <c r="J54" s="198"/>
      <c r="K54" s="314"/>
      <c r="L54" s="198">
        <v>10000000</v>
      </c>
      <c r="M54" s="160" t="s">
        <v>1375</v>
      </c>
    </row>
    <row r="55" spans="1:15" ht="24.95" customHeight="1" x14ac:dyDescent="0.2">
      <c r="A55" s="184"/>
      <c r="B55" s="193"/>
      <c r="C55" s="71"/>
      <c r="D55" s="71"/>
      <c r="E55" s="241"/>
      <c r="F55" s="186"/>
      <c r="G55" s="71"/>
      <c r="H55" s="70"/>
      <c r="I55" s="10"/>
      <c r="J55" s="198"/>
      <c r="K55" s="314"/>
      <c r="L55" s="198">
        <v>5000000</v>
      </c>
      <c r="M55" s="160" t="s">
        <v>1376</v>
      </c>
    </row>
    <row r="56" spans="1:15" ht="24.95" customHeight="1" x14ac:dyDescent="0.2">
      <c r="A56" s="184"/>
      <c r="B56" s="193"/>
      <c r="C56" s="71"/>
      <c r="D56" s="71"/>
      <c r="E56" s="241"/>
      <c r="F56" s="186"/>
      <c r="G56" s="71"/>
      <c r="H56" s="70"/>
      <c r="I56" s="10"/>
      <c r="J56" s="272"/>
      <c r="K56" s="313"/>
      <c r="L56" s="272"/>
      <c r="M56" s="271"/>
    </row>
    <row r="57" spans="1:15" ht="24.95" customHeight="1" x14ac:dyDescent="0.2">
      <c r="A57" s="184" t="s">
        <v>316</v>
      </c>
      <c r="B57" s="193" t="s">
        <v>781</v>
      </c>
      <c r="C57" s="71">
        <v>23030101</v>
      </c>
      <c r="D57" s="71">
        <v>70111</v>
      </c>
      <c r="E57" s="241" t="s">
        <v>982</v>
      </c>
      <c r="F57" s="186" t="s">
        <v>317</v>
      </c>
      <c r="G57" s="71" t="s">
        <v>1030</v>
      </c>
      <c r="H57" s="70" t="s">
        <v>8</v>
      </c>
      <c r="I57" s="10" t="s">
        <v>9</v>
      </c>
      <c r="J57" s="198">
        <v>600000000</v>
      </c>
      <c r="K57" s="314">
        <v>489258538.05000001</v>
      </c>
      <c r="L57" s="198"/>
      <c r="M57" s="302" t="s">
        <v>1276</v>
      </c>
      <c r="O57" s="1" t="s">
        <v>1051</v>
      </c>
    </row>
    <row r="58" spans="1:15" ht="24.95" customHeight="1" x14ac:dyDescent="0.2">
      <c r="A58" s="184"/>
      <c r="B58" s="193"/>
      <c r="C58" s="71"/>
      <c r="D58" s="71"/>
      <c r="E58" s="241"/>
      <c r="F58" s="186"/>
      <c r="G58" s="71"/>
      <c r="H58" s="70"/>
      <c r="I58" s="10"/>
      <c r="J58" s="198"/>
      <c r="K58" s="378"/>
      <c r="L58" s="198">
        <v>238859987.06</v>
      </c>
      <c r="M58" s="302" t="s">
        <v>1277</v>
      </c>
    </row>
    <row r="59" spans="1:15" ht="24.95" customHeight="1" x14ac:dyDescent="0.2">
      <c r="A59" s="184"/>
      <c r="B59" s="193"/>
      <c r="C59" s="71"/>
      <c r="D59" s="71"/>
      <c r="E59" s="241"/>
      <c r="F59" s="186"/>
      <c r="G59" s="71"/>
      <c r="H59" s="70"/>
      <c r="I59" s="10"/>
      <c r="J59" s="198"/>
      <c r="K59" s="378"/>
      <c r="L59" s="198">
        <v>196282829.34</v>
      </c>
      <c r="M59" s="302" t="s">
        <v>1278</v>
      </c>
    </row>
    <row r="60" spans="1:15" ht="24.95" customHeight="1" x14ac:dyDescent="0.2">
      <c r="A60" s="184"/>
      <c r="B60" s="193"/>
      <c r="C60" s="71"/>
      <c r="D60" s="71"/>
      <c r="E60" s="241"/>
      <c r="F60" s="186"/>
      <c r="G60" s="71"/>
      <c r="H60" s="70"/>
      <c r="I60" s="10"/>
      <c r="J60" s="198"/>
      <c r="K60" s="378"/>
      <c r="L60" s="198">
        <v>36030603.140000001</v>
      </c>
      <c r="M60" s="302" t="s">
        <v>1279</v>
      </c>
    </row>
    <row r="61" spans="1:15" ht="24.95" customHeight="1" x14ac:dyDescent="0.2">
      <c r="A61" s="184"/>
      <c r="B61" s="193"/>
      <c r="C61" s="71"/>
      <c r="D61" s="71"/>
      <c r="E61" s="241"/>
      <c r="F61" s="186"/>
      <c r="G61" s="71"/>
      <c r="H61" s="70"/>
      <c r="I61" s="10"/>
      <c r="J61" s="198"/>
      <c r="K61" s="378"/>
      <c r="L61" s="198">
        <v>14089144.960000001</v>
      </c>
      <c r="M61" s="302" t="s">
        <v>1280</v>
      </c>
    </row>
    <row r="62" spans="1:15" ht="24.95" customHeight="1" x14ac:dyDescent="0.2">
      <c r="A62" s="184"/>
      <c r="B62" s="193"/>
      <c r="C62" s="71"/>
      <c r="D62" s="71"/>
      <c r="E62" s="241"/>
      <c r="F62" s="186"/>
      <c r="G62" s="71"/>
      <c r="H62" s="70"/>
      <c r="I62" s="10"/>
      <c r="J62" s="198"/>
      <c r="K62" s="378"/>
      <c r="L62" s="198">
        <v>21736398.239999998</v>
      </c>
      <c r="M62" s="302" t="s">
        <v>1281</v>
      </c>
    </row>
    <row r="63" spans="1:15" ht="24.95" customHeight="1" x14ac:dyDescent="0.2">
      <c r="A63" s="184"/>
      <c r="B63" s="193"/>
      <c r="C63" s="71"/>
      <c r="D63" s="71"/>
      <c r="E63" s="241"/>
      <c r="F63" s="186"/>
      <c r="G63" s="71"/>
      <c r="H63" s="70"/>
      <c r="I63" s="10"/>
      <c r="J63" s="198"/>
      <c r="K63" s="378"/>
      <c r="L63" s="198">
        <v>38611850</v>
      </c>
      <c r="M63" s="302" t="s">
        <v>1282</v>
      </c>
    </row>
    <row r="64" spans="1:15" ht="24.95" customHeight="1" x14ac:dyDescent="0.2">
      <c r="A64" s="184"/>
      <c r="B64" s="193"/>
      <c r="C64" s="71"/>
      <c r="D64" s="71"/>
      <c r="E64" s="241"/>
      <c r="F64" s="186"/>
      <c r="G64" s="71"/>
      <c r="H64" s="70"/>
      <c r="I64" s="10"/>
      <c r="J64" s="198"/>
      <c r="K64" s="378"/>
      <c r="L64" s="198">
        <v>133333333.34</v>
      </c>
      <c r="M64" s="302" t="s">
        <v>1283</v>
      </c>
    </row>
    <row r="65" spans="1:17" ht="24.95" customHeight="1" x14ac:dyDescent="0.2">
      <c r="A65" s="184"/>
      <c r="B65" s="193"/>
      <c r="C65" s="71"/>
      <c r="D65" s="71"/>
      <c r="E65" s="241"/>
      <c r="F65" s="186"/>
      <c r="G65" s="71"/>
      <c r="H65" s="70"/>
      <c r="I65" s="10"/>
      <c r="J65" s="198"/>
      <c r="K65" s="378"/>
      <c r="L65" s="198">
        <v>81976197.920000002</v>
      </c>
      <c r="M65" s="302" t="s">
        <v>1299</v>
      </c>
    </row>
    <row r="66" spans="1:17" ht="24.95" customHeight="1" x14ac:dyDescent="0.2">
      <c r="A66" s="184"/>
      <c r="B66" s="193"/>
      <c r="C66" s="71"/>
      <c r="D66" s="71"/>
      <c r="E66" s="241"/>
      <c r="F66" s="186"/>
      <c r="G66" s="71"/>
      <c r="H66" s="70"/>
      <c r="I66" s="10"/>
      <c r="J66" s="198"/>
      <c r="K66" s="378"/>
      <c r="L66" s="198">
        <v>25577658.420000002</v>
      </c>
      <c r="M66" s="302" t="s">
        <v>1300</v>
      </c>
    </row>
    <row r="67" spans="1:17" ht="24.95" customHeight="1" x14ac:dyDescent="0.2">
      <c r="A67" s="184"/>
      <c r="B67" s="193"/>
      <c r="C67" s="71"/>
      <c r="D67" s="71"/>
      <c r="E67" s="241"/>
      <c r="F67" s="186"/>
      <c r="G67" s="71"/>
      <c r="H67" s="70"/>
      <c r="I67" s="10"/>
      <c r="J67" s="198"/>
      <c r="K67" s="378"/>
      <c r="L67" s="198">
        <v>105219612.94</v>
      </c>
      <c r="M67" s="302" t="s">
        <v>1301</v>
      </c>
    </row>
    <row r="68" spans="1:17" ht="24.95" customHeight="1" x14ac:dyDescent="0.2">
      <c r="A68" s="184"/>
      <c r="B68" s="193"/>
      <c r="C68" s="71"/>
      <c r="D68" s="71"/>
      <c r="E68" s="241"/>
      <c r="F68" s="186"/>
      <c r="G68" s="71"/>
      <c r="H68" s="70"/>
      <c r="I68" s="10"/>
      <c r="J68" s="198"/>
      <c r="K68" s="378"/>
      <c r="L68" s="198">
        <v>25440535.66</v>
      </c>
      <c r="M68" s="302" t="s">
        <v>1302</v>
      </c>
    </row>
    <row r="69" spans="1:17" ht="24.95" customHeight="1" x14ac:dyDescent="0.2">
      <c r="A69" s="184"/>
      <c r="B69" s="193"/>
      <c r="C69" s="71"/>
      <c r="D69" s="71"/>
      <c r="E69" s="241"/>
      <c r="F69" s="186"/>
      <c r="G69" s="71"/>
      <c r="H69" s="70"/>
      <c r="I69" s="10"/>
      <c r="J69" s="198"/>
      <c r="K69" s="378"/>
      <c r="L69" s="198">
        <v>15604936.66</v>
      </c>
      <c r="M69" s="302" t="s">
        <v>1303</v>
      </c>
    </row>
    <row r="70" spans="1:17" ht="24.95" customHeight="1" x14ac:dyDescent="0.2">
      <c r="A70" s="184"/>
      <c r="B70" s="193"/>
      <c r="C70" s="71"/>
      <c r="D70" s="71"/>
      <c r="E70" s="241"/>
      <c r="F70" s="186"/>
      <c r="G70" s="71"/>
      <c r="H70" s="70"/>
      <c r="I70" s="10"/>
      <c r="J70" s="198"/>
      <c r="K70" s="378"/>
      <c r="L70" s="198">
        <v>51530376.119999997</v>
      </c>
      <c r="M70" s="302" t="s">
        <v>1304</v>
      </c>
    </row>
    <row r="71" spans="1:17" ht="24.95" customHeight="1" x14ac:dyDescent="0.2">
      <c r="A71" s="184"/>
      <c r="B71" s="193"/>
      <c r="C71" s="71"/>
      <c r="D71" s="71"/>
      <c r="E71" s="241"/>
      <c r="F71" s="186"/>
      <c r="G71" s="71"/>
      <c r="H71" s="70"/>
      <c r="I71" s="10"/>
      <c r="J71" s="198"/>
      <c r="K71" s="378"/>
      <c r="L71" s="198">
        <v>18491625.02</v>
      </c>
      <c r="M71" s="302" t="s">
        <v>1284</v>
      </c>
    </row>
    <row r="72" spans="1:17" ht="24.95" customHeight="1" x14ac:dyDescent="0.2">
      <c r="A72" s="184"/>
      <c r="B72" s="193"/>
      <c r="C72" s="71"/>
      <c r="D72" s="71"/>
      <c r="E72" s="241"/>
      <c r="F72" s="186"/>
      <c r="G72" s="71"/>
      <c r="H72" s="70"/>
      <c r="I72" s="10"/>
      <c r="J72" s="198"/>
      <c r="K72" s="378"/>
      <c r="L72" s="198">
        <v>11764853.439999999</v>
      </c>
      <c r="M72" s="302" t="s">
        <v>1285</v>
      </c>
    </row>
    <row r="73" spans="1:17" ht="24.95" customHeight="1" x14ac:dyDescent="0.2">
      <c r="A73" s="184" t="s">
        <v>316</v>
      </c>
      <c r="B73" s="193" t="s">
        <v>781</v>
      </c>
      <c r="C73" s="71">
        <v>23030101</v>
      </c>
      <c r="D73" s="71">
        <v>70111</v>
      </c>
      <c r="E73" s="241" t="s">
        <v>982</v>
      </c>
      <c r="F73" s="186" t="s">
        <v>317</v>
      </c>
      <c r="G73" s="71" t="s">
        <v>1030</v>
      </c>
      <c r="H73" s="70"/>
      <c r="I73" s="10"/>
      <c r="J73" s="198">
        <v>364908748.20000005</v>
      </c>
      <c r="K73" s="378"/>
      <c r="L73" s="198">
        <v>36239794.380000003</v>
      </c>
      <c r="M73" s="302" t="s">
        <v>1286</v>
      </c>
      <c r="O73" s="1" t="s">
        <v>1051</v>
      </c>
      <c r="Q73" s="378">
        <v>1900000000</v>
      </c>
    </row>
    <row r="74" spans="1:17" ht="24.95" customHeight="1" x14ac:dyDescent="0.2">
      <c r="A74" s="202"/>
      <c r="B74" s="193"/>
      <c r="C74" s="175"/>
      <c r="D74" s="175"/>
      <c r="E74" s="241"/>
      <c r="F74" s="203"/>
      <c r="G74" s="71"/>
      <c r="H74" s="70"/>
      <c r="I74" s="10"/>
      <c r="J74" s="198"/>
      <c r="K74" s="378"/>
      <c r="L74" s="198">
        <v>536679011</v>
      </c>
      <c r="M74" s="302" t="s">
        <v>1287</v>
      </c>
    </row>
    <row r="75" spans="1:17" ht="24.95" customHeight="1" x14ac:dyDescent="0.2">
      <c r="A75" s="202"/>
      <c r="B75" s="193"/>
      <c r="C75" s="175"/>
      <c r="D75" s="175"/>
      <c r="E75" s="241"/>
      <c r="F75" s="203"/>
      <c r="G75" s="71"/>
      <c r="H75" s="70"/>
      <c r="I75" s="10"/>
      <c r="J75" s="198"/>
      <c r="K75" s="378"/>
      <c r="L75" s="198">
        <v>17139407.760000002</v>
      </c>
      <c r="M75" s="302" t="s">
        <v>1288</v>
      </c>
    </row>
    <row r="76" spans="1:17" ht="24.95" customHeight="1" x14ac:dyDescent="0.2">
      <c r="A76" s="202"/>
      <c r="B76" s="193"/>
      <c r="C76" s="175"/>
      <c r="D76" s="175"/>
      <c r="E76" s="241"/>
      <c r="F76" s="203"/>
      <c r="G76" s="71"/>
      <c r="H76" s="70"/>
      <c r="I76" s="10"/>
      <c r="J76" s="198"/>
      <c r="K76" s="378"/>
      <c r="L76" s="198">
        <v>90949843.099999994</v>
      </c>
      <c r="M76" s="302" t="s">
        <v>1289</v>
      </c>
    </row>
    <row r="77" spans="1:17" ht="24.95" customHeight="1" x14ac:dyDescent="0.2">
      <c r="A77" s="202"/>
      <c r="B77" s="193"/>
      <c r="C77" s="175"/>
      <c r="D77" s="175"/>
      <c r="E77" s="241"/>
      <c r="F77" s="203"/>
      <c r="G77" s="71"/>
      <c r="H77" s="70"/>
      <c r="I77" s="10"/>
      <c r="J77" s="198"/>
      <c r="K77" s="378"/>
      <c r="L77" s="198"/>
      <c r="M77" s="302" t="s">
        <v>1290</v>
      </c>
    </row>
    <row r="78" spans="1:17" ht="24.95" customHeight="1" x14ac:dyDescent="0.2">
      <c r="A78" s="202"/>
      <c r="B78" s="193"/>
      <c r="C78" s="175"/>
      <c r="D78" s="175"/>
      <c r="E78" s="241"/>
      <c r="F78" s="203"/>
      <c r="G78" s="71"/>
      <c r="H78" s="70"/>
      <c r="I78" s="10"/>
      <c r="J78" s="198"/>
      <c r="K78" s="378"/>
      <c r="L78" s="198">
        <v>600000000</v>
      </c>
      <c r="M78" s="302" t="s">
        <v>1488</v>
      </c>
    </row>
    <row r="79" spans="1:17" ht="24.95" customHeight="1" x14ac:dyDescent="0.2">
      <c r="A79" s="202"/>
      <c r="B79" s="193"/>
      <c r="C79" s="175"/>
      <c r="D79" s="175"/>
      <c r="E79" s="241"/>
      <c r="F79" s="203"/>
      <c r="G79" s="71"/>
      <c r="H79" s="70"/>
      <c r="I79" s="10"/>
      <c r="J79" s="198"/>
      <c r="K79" s="314"/>
      <c r="L79" s="198"/>
      <c r="M79" s="302"/>
    </row>
    <row r="80" spans="1:17" ht="24.95" customHeight="1" x14ac:dyDescent="0.2">
      <c r="A80" s="184" t="s">
        <v>316</v>
      </c>
      <c r="B80" s="193">
        <v>1100100200</v>
      </c>
      <c r="C80" s="175">
        <v>23030121</v>
      </c>
      <c r="D80" s="71">
        <v>70111</v>
      </c>
      <c r="E80" s="241" t="s">
        <v>983</v>
      </c>
      <c r="F80" s="186" t="s">
        <v>317</v>
      </c>
      <c r="G80" s="71" t="s">
        <v>1030</v>
      </c>
      <c r="H80" s="70" t="s">
        <v>10</v>
      </c>
      <c r="I80" s="10" t="s">
        <v>822</v>
      </c>
      <c r="J80" s="198">
        <v>20000000</v>
      </c>
      <c r="K80" s="314">
        <v>0</v>
      </c>
      <c r="L80" s="198">
        <v>20000000</v>
      </c>
      <c r="M80" s="160" t="s">
        <v>1489</v>
      </c>
      <c r="O80" s="1" t="s">
        <v>1051</v>
      </c>
    </row>
    <row r="81" spans="1:17" ht="24.95" customHeight="1" x14ac:dyDescent="0.2">
      <c r="A81" s="184" t="s">
        <v>316</v>
      </c>
      <c r="B81" s="193">
        <v>1100100200</v>
      </c>
      <c r="C81" s="175">
        <v>23010113</v>
      </c>
      <c r="D81" s="71">
        <v>70111</v>
      </c>
      <c r="E81" s="241" t="s">
        <v>983</v>
      </c>
      <c r="F81" s="186" t="s">
        <v>317</v>
      </c>
      <c r="G81" s="71" t="s">
        <v>1030</v>
      </c>
      <c r="H81" s="70"/>
      <c r="I81" s="10"/>
      <c r="J81" s="198"/>
      <c r="K81" s="314"/>
      <c r="L81" s="198"/>
      <c r="M81" s="160"/>
      <c r="O81" s="1" t="s">
        <v>1051</v>
      </c>
    </row>
    <row r="82" spans="1:17" ht="24.95" customHeight="1" x14ac:dyDescent="0.2">
      <c r="A82" s="204" t="s">
        <v>316</v>
      </c>
      <c r="B82" s="193" t="s">
        <v>782</v>
      </c>
      <c r="C82" s="71">
        <v>23030121</v>
      </c>
      <c r="D82" s="71">
        <v>70111</v>
      </c>
      <c r="E82" s="241" t="s">
        <v>849</v>
      </c>
      <c r="F82" s="186" t="s">
        <v>317</v>
      </c>
      <c r="G82" s="71" t="s">
        <v>1030</v>
      </c>
      <c r="H82" s="70" t="s">
        <v>11</v>
      </c>
      <c r="I82" s="10" t="s">
        <v>238</v>
      </c>
      <c r="J82" s="198"/>
      <c r="K82" s="314"/>
      <c r="L82" s="198">
        <v>0</v>
      </c>
      <c r="M82" s="160"/>
    </row>
    <row r="83" spans="1:17" ht="24.95" customHeight="1" x14ac:dyDescent="0.2">
      <c r="A83" s="204"/>
      <c r="B83" s="193"/>
      <c r="C83" s="71"/>
      <c r="D83" s="71"/>
      <c r="E83" s="241"/>
      <c r="F83" s="186"/>
      <c r="G83" s="71"/>
      <c r="H83" s="70"/>
      <c r="I83" s="10"/>
      <c r="J83" s="198"/>
      <c r="K83" s="314"/>
      <c r="L83" s="198"/>
      <c r="M83" s="160"/>
    </row>
    <row r="84" spans="1:17" ht="24.95" customHeight="1" x14ac:dyDescent="0.2">
      <c r="A84" s="184" t="s">
        <v>316</v>
      </c>
      <c r="B84" s="193">
        <v>2301300100</v>
      </c>
      <c r="C84" s="71">
        <v>23010114</v>
      </c>
      <c r="D84" s="71">
        <v>70111</v>
      </c>
      <c r="E84" s="241" t="s">
        <v>985</v>
      </c>
      <c r="F84" s="186" t="s">
        <v>317</v>
      </c>
      <c r="G84" s="71" t="s">
        <v>1030</v>
      </c>
      <c r="H84" s="71" t="s">
        <v>12</v>
      </c>
      <c r="I84" s="60" t="s">
        <v>823</v>
      </c>
      <c r="J84" s="198">
        <v>40000000</v>
      </c>
      <c r="K84" s="314">
        <v>0</v>
      </c>
      <c r="L84" s="198">
        <v>30000000</v>
      </c>
      <c r="M84" s="160" t="s">
        <v>1061</v>
      </c>
      <c r="O84" s="1" t="s">
        <v>1051</v>
      </c>
    </row>
    <row r="85" spans="1:17" ht="24.95" customHeight="1" x14ac:dyDescent="0.2">
      <c r="A85" s="184"/>
      <c r="B85" s="193"/>
      <c r="C85" s="71"/>
      <c r="D85" s="71"/>
      <c r="E85" s="241"/>
      <c r="F85" s="186"/>
      <c r="G85" s="71"/>
      <c r="H85" s="71"/>
      <c r="I85" s="60"/>
      <c r="J85" s="198"/>
      <c r="K85" s="314"/>
      <c r="L85" s="198"/>
      <c r="M85" s="160" t="s">
        <v>1062</v>
      </c>
      <c r="Q85" s="378">
        <v>50000000</v>
      </c>
    </row>
    <row r="86" spans="1:17" ht="24.95" customHeight="1" x14ac:dyDescent="0.2">
      <c r="A86" s="9"/>
      <c r="B86" s="193"/>
      <c r="C86" s="60"/>
      <c r="D86" s="60"/>
      <c r="E86" s="241"/>
      <c r="F86" s="168"/>
      <c r="G86" s="71"/>
      <c r="H86" s="71"/>
      <c r="I86" s="60"/>
      <c r="J86" s="198"/>
      <c r="K86" s="314"/>
      <c r="L86" s="198"/>
      <c r="M86" s="160"/>
    </row>
    <row r="87" spans="1:17" ht="24.95" customHeight="1" x14ac:dyDescent="0.2">
      <c r="A87" s="184" t="s">
        <v>316</v>
      </c>
      <c r="B87" s="193" t="s">
        <v>784</v>
      </c>
      <c r="C87" s="71">
        <v>23030121</v>
      </c>
      <c r="D87" s="71">
        <v>70133</v>
      </c>
      <c r="E87" s="241" t="s">
        <v>850</v>
      </c>
      <c r="F87" s="186" t="s">
        <v>317</v>
      </c>
      <c r="G87" s="71" t="s">
        <v>1030</v>
      </c>
      <c r="H87" s="71" t="s">
        <v>14</v>
      </c>
      <c r="I87" s="60" t="s">
        <v>54</v>
      </c>
      <c r="J87" s="198">
        <v>107105000</v>
      </c>
      <c r="K87" s="314">
        <v>35776639.439999998</v>
      </c>
      <c r="L87" s="198">
        <v>10000000</v>
      </c>
      <c r="M87" s="191" t="s">
        <v>1144</v>
      </c>
      <c r="O87" s="1" t="s">
        <v>1051</v>
      </c>
    </row>
    <row r="88" spans="1:17" ht="24.95" customHeight="1" x14ac:dyDescent="0.2">
      <c r="A88" s="184" t="s">
        <v>316</v>
      </c>
      <c r="B88" s="193" t="s">
        <v>784</v>
      </c>
      <c r="C88" s="71">
        <v>23020123</v>
      </c>
      <c r="D88" s="71">
        <v>70133</v>
      </c>
      <c r="E88" s="241" t="s">
        <v>850</v>
      </c>
      <c r="F88" s="186" t="s">
        <v>317</v>
      </c>
      <c r="G88" s="71"/>
      <c r="H88" s="71"/>
      <c r="I88" s="60"/>
      <c r="J88" s="198">
        <v>33393170</v>
      </c>
      <c r="K88" s="314"/>
      <c r="L88" s="198">
        <v>20000000</v>
      </c>
      <c r="M88" s="191" t="s">
        <v>685</v>
      </c>
      <c r="O88" s="1" t="s">
        <v>1051</v>
      </c>
    </row>
    <row r="89" spans="1:17" ht="24.95" customHeight="1" x14ac:dyDescent="0.2">
      <c r="A89" s="184" t="s">
        <v>316</v>
      </c>
      <c r="B89" s="193" t="s">
        <v>784</v>
      </c>
      <c r="C89" s="71">
        <v>23030121</v>
      </c>
      <c r="D89" s="71">
        <v>70133</v>
      </c>
      <c r="E89" s="241" t="s">
        <v>850</v>
      </c>
      <c r="F89" s="186" t="s">
        <v>317</v>
      </c>
      <c r="G89" s="71" t="s">
        <v>1030</v>
      </c>
      <c r="H89" s="71"/>
      <c r="I89" s="60"/>
      <c r="J89" s="198">
        <v>8593830</v>
      </c>
      <c r="K89" s="314"/>
      <c r="L89" s="198"/>
      <c r="M89" s="191"/>
      <c r="O89" s="1" t="s">
        <v>1051</v>
      </c>
    </row>
    <row r="90" spans="1:17" ht="24.95" customHeight="1" x14ac:dyDescent="0.2">
      <c r="A90" s="184" t="s">
        <v>316</v>
      </c>
      <c r="B90" s="193" t="s">
        <v>784</v>
      </c>
      <c r="C90" s="71">
        <v>23020105</v>
      </c>
      <c r="D90" s="71">
        <v>70133</v>
      </c>
      <c r="E90" s="241" t="s">
        <v>850</v>
      </c>
      <c r="F90" s="186" t="s">
        <v>317</v>
      </c>
      <c r="G90" s="71" t="s">
        <v>1030</v>
      </c>
      <c r="H90" s="71"/>
      <c r="I90" s="60"/>
      <c r="J90" s="198">
        <v>40908000</v>
      </c>
      <c r="K90" s="314"/>
      <c r="L90" s="198"/>
      <c r="M90" s="191"/>
      <c r="O90" s="1" t="s">
        <v>1051</v>
      </c>
    </row>
    <row r="91" spans="1:17" ht="24.95" customHeight="1" x14ac:dyDescent="0.2">
      <c r="A91" s="184" t="s">
        <v>316</v>
      </c>
      <c r="B91" s="193" t="s">
        <v>784</v>
      </c>
      <c r="C91" s="71">
        <v>23050101</v>
      </c>
      <c r="D91" s="71">
        <v>70133</v>
      </c>
      <c r="E91" s="241" t="s">
        <v>850</v>
      </c>
      <c r="F91" s="186" t="s">
        <v>317</v>
      </c>
      <c r="G91" s="71"/>
      <c r="H91" s="71"/>
      <c r="I91" s="60"/>
      <c r="J91" s="198">
        <v>10000000</v>
      </c>
      <c r="K91" s="314"/>
      <c r="L91" s="198"/>
      <c r="M91" s="191"/>
      <c r="O91" s="1" t="s">
        <v>1051</v>
      </c>
    </row>
    <row r="92" spans="1:17" ht="24.95" customHeight="1" x14ac:dyDescent="0.2">
      <c r="A92" s="184"/>
      <c r="B92" s="193"/>
      <c r="C92" s="71"/>
      <c r="D92" s="71"/>
      <c r="E92" s="241"/>
      <c r="F92" s="186"/>
      <c r="G92" s="71"/>
      <c r="H92" s="71"/>
      <c r="I92" s="60"/>
      <c r="J92" s="198"/>
      <c r="K92" s="314"/>
      <c r="L92" s="198"/>
      <c r="M92" s="191"/>
    </row>
    <row r="93" spans="1:17" ht="24.95" customHeight="1" x14ac:dyDescent="0.2">
      <c r="A93" s="204" t="s">
        <v>316</v>
      </c>
      <c r="B93" s="193" t="s">
        <v>785</v>
      </c>
      <c r="C93" s="60">
        <v>23010139</v>
      </c>
      <c r="D93" s="60">
        <v>70111</v>
      </c>
      <c r="E93" s="241" t="s">
        <v>851</v>
      </c>
      <c r="F93" s="186" t="s">
        <v>317</v>
      </c>
      <c r="G93" s="71" t="s">
        <v>1030</v>
      </c>
      <c r="H93" s="70" t="s">
        <v>15</v>
      </c>
      <c r="I93" s="10" t="s">
        <v>16</v>
      </c>
      <c r="J93" s="198">
        <v>100000000</v>
      </c>
      <c r="K93" s="314">
        <v>0</v>
      </c>
      <c r="L93" s="198">
        <v>35000000</v>
      </c>
      <c r="M93" s="205" t="s">
        <v>1490</v>
      </c>
      <c r="N93" s="1" t="s">
        <v>1050</v>
      </c>
    </row>
    <row r="94" spans="1:17" ht="24.95" customHeight="1" x14ac:dyDescent="0.2">
      <c r="A94" s="204" t="s">
        <v>316</v>
      </c>
      <c r="B94" s="193" t="s">
        <v>785</v>
      </c>
      <c r="C94" s="60">
        <v>23010139</v>
      </c>
      <c r="D94" s="60">
        <v>70111</v>
      </c>
      <c r="E94" s="241" t="s">
        <v>851</v>
      </c>
      <c r="F94" s="186" t="s">
        <v>317</v>
      </c>
      <c r="G94" s="71"/>
      <c r="H94" s="70"/>
      <c r="I94" s="10"/>
      <c r="J94" s="198">
        <v>10000000</v>
      </c>
      <c r="K94" s="314"/>
      <c r="L94" s="198"/>
      <c r="M94" s="205"/>
      <c r="N94" s="1" t="s">
        <v>1050</v>
      </c>
    </row>
    <row r="95" spans="1:17" ht="24.95" customHeight="1" x14ac:dyDescent="0.2">
      <c r="A95" s="204"/>
      <c r="B95" s="193"/>
      <c r="C95" s="60"/>
      <c r="D95" s="60"/>
      <c r="E95" s="241"/>
      <c r="F95" s="186"/>
      <c r="G95" s="71"/>
      <c r="H95" s="70"/>
      <c r="I95" s="10"/>
      <c r="J95" s="198"/>
      <c r="K95" s="314"/>
      <c r="L95" s="198"/>
      <c r="M95" s="205"/>
    </row>
    <row r="96" spans="1:17" ht="24.95" customHeight="1" x14ac:dyDescent="0.2">
      <c r="A96" s="204" t="s">
        <v>316</v>
      </c>
      <c r="B96" s="193" t="s">
        <v>783</v>
      </c>
      <c r="C96" s="60">
        <v>23020102</v>
      </c>
      <c r="D96" s="60">
        <v>70133</v>
      </c>
      <c r="E96" s="241" t="s">
        <v>851</v>
      </c>
      <c r="F96" s="186" t="s">
        <v>317</v>
      </c>
      <c r="G96" s="71" t="s">
        <v>1030</v>
      </c>
      <c r="H96" s="70" t="s">
        <v>462</v>
      </c>
      <c r="I96" s="10" t="s">
        <v>463</v>
      </c>
      <c r="J96" s="198">
        <v>20000000</v>
      </c>
      <c r="K96" s="314">
        <v>0</v>
      </c>
      <c r="L96" s="198">
        <v>0</v>
      </c>
      <c r="M96" s="205" t="s">
        <v>202</v>
      </c>
      <c r="O96" s="1" t="s">
        <v>1051</v>
      </c>
    </row>
    <row r="97" spans="1:15" ht="24.95" customHeight="1" x14ac:dyDescent="0.2">
      <c r="A97" s="204"/>
      <c r="B97" s="193"/>
      <c r="C97" s="60"/>
      <c r="D97" s="60"/>
      <c r="E97" s="241"/>
      <c r="F97" s="186"/>
      <c r="G97" s="71"/>
      <c r="H97" s="70"/>
      <c r="I97" s="10"/>
      <c r="J97" s="198"/>
      <c r="K97" s="314"/>
      <c r="L97" s="198"/>
      <c r="M97" s="205"/>
    </row>
    <row r="98" spans="1:15" ht="12.75" x14ac:dyDescent="0.2">
      <c r="A98" s="204" t="s">
        <v>316</v>
      </c>
      <c r="B98" s="193" t="s">
        <v>786</v>
      </c>
      <c r="C98" s="60">
        <v>23050101</v>
      </c>
      <c r="D98" s="60">
        <v>70133</v>
      </c>
      <c r="E98" s="241" t="s">
        <v>852</v>
      </c>
      <c r="F98" s="186" t="s">
        <v>317</v>
      </c>
      <c r="G98" s="71" t="s">
        <v>1030</v>
      </c>
      <c r="H98" s="194" t="s">
        <v>58</v>
      </c>
      <c r="I98" s="188" t="s">
        <v>660</v>
      </c>
      <c r="J98" s="198">
        <v>5000000</v>
      </c>
      <c r="K98" s="314"/>
      <c r="L98" s="198">
        <v>3000000</v>
      </c>
      <c r="M98" s="189" t="s">
        <v>1201</v>
      </c>
      <c r="N98" s="1" t="s">
        <v>1050</v>
      </c>
    </row>
    <row r="99" spans="1:15" ht="24.95" customHeight="1" x14ac:dyDescent="0.2">
      <c r="A99" s="204" t="s">
        <v>316</v>
      </c>
      <c r="B99" s="193" t="s">
        <v>786</v>
      </c>
      <c r="C99" s="60">
        <v>23050101</v>
      </c>
      <c r="D99" s="60">
        <v>70133</v>
      </c>
      <c r="E99" s="241" t="s">
        <v>852</v>
      </c>
      <c r="F99" s="186" t="s">
        <v>317</v>
      </c>
      <c r="G99" s="71" t="s">
        <v>1030</v>
      </c>
      <c r="H99" s="68"/>
      <c r="I99" s="10"/>
      <c r="J99" s="272">
        <v>15000000</v>
      </c>
      <c r="K99" s="313"/>
      <c r="L99" s="272">
        <v>2000000</v>
      </c>
      <c r="M99" s="189" t="s">
        <v>1202</v>
      </c>
      <c r="N99" s="1" t="s">
        <v>1050</v>
      </c>
    </row>
    <row r="100" spans="1:15" ht="24.95" customHeight="1" x14ac:dyDescent="0.2">
      <c r="B100" s="193"/>
      <c r="E100" s="241"/>
      <c r="G100" s="71"/>
      <c r="H100" s="68"/>
      <c r="I100" s="10"/>
      <c r="J100" s="74"/>
      <c r="K100" s="229"/>
      <c r="L100" s="74"/>
      <c r="M100" s="189"/>
    </row>
    <row r="101" spans="1:15" ht="24.95" customHeight="1" x14ac:dyDescent="0.2">
      <c r="B101" s="193"/>
      <c r="E101" s="241"/>
      <c r="G101" s="71"/>
      <c r="H101" s="68"/>
      <c r="I101" s="10"/>
      <c r="J101" s="74"/>
      <c r="K101" s="229"/>
      <c r="L101" s="74"/>
      <c r="M101" s="189"/>
    </row>
    <row r="102" spans="1:15" ht="24.95" customHeight="1" x14ac:dyDescent="0.2">
      <c r="A102" s="204" t="s">
        <v>316</v>
      </c>
      <c r="B102" s="193" t="s">
        <v>786</v>
      </c>
      <c r="C102" s="60">
        <v>23050101</v>
      </c>
      <c r="D102" s="60">
        <v>70133</v>
      </c>
      <c r="E102" s="241" t="s">
        <v>852</v>
      </c>
      <c r="F102" s="186" t="s">
        <v>317</v>
      </c>
      <c r="G102" s="71" t="s">
        <v>1032</v>
      </c>
      <c r="H102" s="187" t="s">
        <v>59</v>
      </c>
      <c r="I102" s="188" t="s">
        <v>145</v>
      </c>
      <c r="J102" s="198">
        <v>70000000</v>
      </c>
      <c r="K102" s="314">
        <v>0</v>
      </c>
      <c r="L102" s="198">
        <v>5000000</v>
      </c>
      <c r="M102" s="205" t="s">
        <v>1203</v>
      </c>
      <c r="N102" s="1" t="s">
        <v>1050</v>
      </c>
    </row>
    <row r="103" spans="1:15" ht="24.95" customHeight="1" x14ac:dyDescent="0.2">
      <c r="A103" s="204" t="s">
        <v>316</v>
      </c>
      <c r="B103" s="193" t="s">
        <v>786</v>
      </c>
      <c r="C103" s="60">
        <v>23030121</v>
      </c>
      <c r="D103" s="60">
        <v>70133</v>
      </c>
      <c r="E103" s="241" t="s">
        <v>852</v>
      </c>
      <c r="F103" s="186" t="s">
        <v>317</v>
      </c>
      <c r="G103" s="71" t="s">
        <v>1032</v>
      </c>
      <c r="H103" s="187"/>
      <c r="I103" s="188" t="s">
        <v>146</v>
      </c>
      <c r="J103" s="272"/>
      <c r="K103" s="313"/>
      <c r="L103" s="272">
        <v>5000000</v>
      </c>
      <c r="M103" s="189" t="s">
        <v>1204</v>
      </c>
      <c r="N103" s="1" t="s">
        <v>1050</v>
      </c>
    </row>
    <row r="104" spans="1:15" ht="24.95" customHeight="1" x14ac:dyDescent="0.2">
      <c r="A104" s="206"/>
      <c r="B104" s="193"/>
      <c r="C104" s="60"/>
      <c r="D104" s="60"/>
      <c r="E104" s="241"/>
      <c r="F104" s="168"/>
      <c r="G104" s="71"/>
      <c r="H104" s="187"/>
      <c r="I104" s="188"/>
      <c r="J104" s="272"/>
      <c r="K104" s="313"/>
      <c r="L104" s="272"/>
      <c r="M104" s="189"/>
    </row>
    <row r="105" spans="1:15" ht="24.95" customHeight="1" x14ac:dyDescent="0.2">
      <c r="A105" s="204" t="s">
        <v>316</v>
      </c>
      <c r="B105" s="193" t="s">
        <v>782</v>
      </c>
      <c r="C105" s="71">
        <v>23030101</v>
      </c>
      <c r="D105" s="60">
        <v>70133</v>
      </c>
      <c r="E105" s="241" t="s">
        <v>853</v>
      </c>
      <c r="F105" s="186" t="s">
        <v>317</v>
      </c>
      <c r="G105" s="71" t="s">
        <v>1030</v>
      </c>
      <c r="H105" s="71" t="s">
        <v>21</v>
      </c>
      <c r="I105" s="60" t="s">
        <v>512</v>
      </c>
      <c r="J105" s="198">
        <v>80000000</v>
      </c>
      <c r="K105" s="314">
        <v>0</v>
      </c>
      <c r="L105" s="198">
        <v>8000000</v>
      </c>
      <c r="M105" s="191" t="s">
        <v>1145</v>
      </c>
      <c r="O105" s="1" t="s">
        <v>1052</v>
      </c>
    </row>
    <row r="106" spans="1:15" ht="24.95" customHeight="1" x14ac:dyDescent="0.2">
      <c r="A106" s="204"/>
      <c r="B106" s="193"/>
      <c r="C106" s="71"/>
      <c r="D106" s="60"/>
      <c r="E106" s="241"/>
      <c r="F106" s="186"/>
      <c r="G106" s="71"/>
      <c r="H106" s="71"/>
      <c r="I106" s="60"/>
      <c r="J106" s="198"/>
      <c r="K106" s="314"/>
      <c r="L106" s="198">
        <v>8000000</v>
      </c>
      <c r="M106" s="191" t="s">
        <v>1146</v>
      </c>
    </row>
    <row r="107" spans="1:15" ht="24.95" customHeight="1" x14ac:dyDescent="0.2">
      <c r="A107" s="204"/>
      <c r="B107" s="193"/>
      <c r="C107" s="71"/>
      <c r="D107" s="60"/>
      <c r="E107" s="241"/>
      <c r="F107" s="186"/>
      <c r="G107" s="71"/>
      <c r="H107" s="71"/>
      <c r="I107" s="60"/>
      <c r="J107" s="198"/>
      <c r="K107" s="314"/>
      <c r="L107" s="198">
        <v>8000000</v>
      </c>
      <c r="M107" s="191" t="s">
        <v>1147</v>
      </c>
    </row>
    <row r="108" spans="1:15" ht="24.95" customHeight="1" x14ac:dyDescent="0.2">
      <c r="A108" s="204"/>
      <c r="B108" s="193"/>
      <c r="C108" s="71"/>
      <c r="D108" s="60"/>
      <c r="E108" s="241"/>
      <c r="F108" s="186"/>
      <c r="G108" s="71"/>
      <c r="H108" s="71"/>
      <c r="I108" s="60"/>
      <c r="J108" s="198"/>
      <c r="K108" s="314"/>
      <c r="L108" s="198">
        <v>10000000</v>
      </c>
      <c r="M108" s="191" t="s">
        <v>1148</v>
      </c>
    </row>
    <row r="109" spans="1:15" ht="24.95" customHeight="1" x14ac:dyDescent="0.2">
      <c r="A109" s="204"/>
      <c r="B109" s="193"/>
      <c r="C109" s="71"/>
      <c r="D109" s="60"/>
      <c r="E109" s="241"/>
      <c r="F109" s="186"/>
      <c r="G109" s="71"/>
      <c r="H109" s="71"/>
      <c r="I109" s="60"/>
      <c r="J109" s="198"/>
      <c r="K109" s="314"/>
      <c r="L109" s="198">
        <v>6000000</v>
      </c>
      <c r="M109" s="191" t="s">
        <v>1149</v>
      </c>
    </row>
    <row r="110" spans="1:15" ht="24.95" customHeight="1" x14ac:dyDescent="0.2">
      <c r="A110" s="204" t="s">
        <v>316</v>
      </c>
      <c r="B110" s="193" t="s">
        <v>782</v>
      </c>
      <c r="C110" s="71">
        <v>23030101</v>
      </c>
      <c r="D110" s="60">
        <v>70133</v>
      </c>
      <c r="E110" s="241" t="s">
        <v>853</v>
      </c>
      <c r="F110" s="186" t="s">
        <v>317</v>
      </c>
      <c r="G110" s="71" t="s">
        <v>1030</v>
      </c>
      <c r="H110" s="71"/>
      <c r="I110" s="60"/>
      <c r="J110" s="198"/>
      <c r="K110" s="314"/>
      <c r="L110" s="198"/>
      <c r="M110" s="191"/>
      <c r="O110" s="1" t="s">
        <v>1052</v>
      </c>
    </row>
    <row r="111" spans="1:15" ht="24.95" customHeight="1" x14ac:dyDescent="0.2">
      <c r="A111" s="184" t="s">
        <v>316</v>
      </c>
      <c r="B111" s="193" t="s">
        <v>787</v>
      </c>
      <c r="C111" s="71">
        <v>230250103</v>
      </c>
      <c r="D111" s="71">
        <v>70133</v>
      </c>
      <c r="E111" s="241" t="s">
        <v>986</v>
      </c>
      <c r="F111" s="186" t="s">
        <v>317</v>
      </c>
      <c r="G111" s="71" t="s">
        <v>1030</v>
      </c>
      <c r="H111" s="71" t="s">
        <v>33</v>
      </c>
      <c r="I111" s="60" t="s">
        <v>288</v>
      </c>
      <c r="J111" s="198">
        <v>20000000</v>
      </c>
      <c r="K111" s="314"/>
      <c r="L111" s="198">
        <v>4000000</v>
      </c>
      <c r="M111" s="191" t="s">
        <v>1083</v>
      </c>
      <c r="O111" s="1" t="s">
        <v>1052</v>
      </c>
    </row>
    <row r="112" spans="1:15" ht="24.95" customHeight="1" x14ac:dyDescent="0.2">
      <c r="A112" s="184"/>
      <c r="B112" s="193"/>
      <c r="C112" s="71"/>
      <c r="D112" s="71"/>
      <c r="E112" s="241"/>
      <c r="F112" s="186"/>
      <c r="G112" s="71"/>
      <c r="H112" s="71"/>
      <c r="I112" s="60"/>
      <c r="J112" s="198"/>
      <c r="K112" s="314"/>
      <c r="L112" s="198">
        <v>5000000</v>
      </c>
      <c r="M112" s="191" t="s">
        <v>1084</v>
      </c>
    </row>
    <row r="113" spans="1:15" ht="24.95" customHeight="1" x14ac:dyDescent="0.2">
      <c r="A113" s="184"/>
      <c r="B113" s="193"/>
      <c r="C113" s="71"/>
      <c r="D113" s="71"/>
      <c r="E113" s="241"/>
      <c r="F113" s="186"/>
      <c r="G113" s="71"/>
      <c r="H113" s="71"/>
      <c r="I113" s="60"/>
      <c r="J113" s="198"/>
      <c r="K113" s="314"/>
      <c r="L113" s="198">
        <v>7000000</v>
      </c>
      <c r="M113" s="191" t="s">
        <v>1085</v>
      </c>
    </row>
    <row r="114" spans="1:15" ht="24.95" customHeight="1" x14ac:dyDescent="0.2">
      <c r="A114" s="184"/>
      <c r="B114" s="193"/>
      <c r="C114" s="71"/>
      <c r="D114" s="71"/>
      <c r="E114" s="241"/>
      <c r="F114" s="186"/>
      <c r="G114" s="71"/>
      <c r="H114" s="71"/>
      <c r="I114" s="60"/>
      <c r="J114" s="198"/>
      <c r="K114" s="314"/>
      <c r="L114" s="198">
        <v>4000000</v>
      </c>
      <c r="M114" s="191" t="s">
        <v>1086</v>
      </c>
    </row>
    <row r="115" spans="1:15" ht="24.95" customHeight="1" x14ac:dyDescent="0.2">
      <c r="A115" s="184"/>
      <c r="B115" s="193"/>
      <c r="C115" s="71"/>
      <c r="D115" s="71"/>
      <c r="E115" s="241"/>
      <c r="F115" s="186"/>
      <c r="G115" s="71"/>
      <c r="H115" s="71"/>
      <c r="I115" s="60"/>
      <c r="J115" s="198"/>
      <c r="K115" s="314"/>
      <c r="L115" s="198"/>
      <c r="M115" s="191"/>
    </row>
    <row r="116" spans="1:15" ht="24.95" customHeight="1" x14ac:dyDescent="0.2">
      <c r="A116" s="184" t="s">
        <v>316</v>
      </c>
      <c r="B116" s="193" t="s">
        <v>788</v>
      </c>
      <c r="C116" s="71">
        <v>23030109</v>
      </c>
      <c r="D116" s="71">
        <v>70320</v>
      </c>
      <c r="E116" s="241" t="s">
        <v>987</v>
      </c>
      <c r="F116" s="186" t="s">
        <v>317</v>
      </c>
      <c r="G116" s="71" t="s">
        <v>1030</v>
      </c>
      <c r="H116" s="71" t="s">
        <v>85</v>
      </c>
      <c r="I116" s="201" t="s">
        <v>824</v>
      </c>
      <c r="J116" s="198">
        <v>100000000</v>
      </c>
      <c r="K116" s="314"/>
      <c r="L116" s="198">
        <v>25000000</v>
      </c>
      <c r="M116" s="191" t="s">
        <v>1187</v>
      </c>
      <c r="O116" s="1" t="s">
        <v>1052</v>
      </c>
    </row>
    <row r="117" spans="1:15" ht="24.95" customHeight="1" x14ac:dyDescent="0.2">
      <c r="A117" s="184"/>
      <c r="B117" s="193"/>
      <c r="C117" s="71"/>
      <c r="D117" s="71"/>
      <c r="E117" s="241"/>
      <c r="F117" s="186"/>
      <c r="G117" s="71"/>
      <c r="H117" s="71"/>
      <c r="I117" s="201"/>
      <c r="J117" s="198"/>
      <c r="K117" s="314"/>
      <c r="L117" s="198">
        <v>5000000</v>
      </c>
      <c r="M117" s="191" t="s">
        <v>1188</v>
      </c>
    </row>
    <row r="118" spans="1:15" ht="24.95" customHeight="1" x14ac:dyDescent="0.2">
      <c r="A118" s="184"/>
      <c r="B118" s="193"/>
      <c r="C118" s="71"/>
      <c r="D118" s="71"/>
      <c r="E118" s="241"/>
      <c r="F118" s="186"/>
      <c r="G118" s="71"/>
      <c r="H118" s="71"/>
      <c r="I118" s="201"/>
      <c r="J118" s="198"/>
      <c r="K118" s="314"/>
      <c r="L118" s="198"/>
      <c r="M118" s="191"/>
    </row>
    <row r="119" spans="1:15" ht="24.95" customHeight="1" x14ac:dyDescent="0.2">
      <c r="A119" s="184"/>
      <c r="B119" s="193"/>
      <c r="C119" s="71"/>
      <c r="D119" s="71"/>
      <c r="E119" s="241" t="s">
        <v>773</v>
      </c>
      <c r="F119" s="186"/>
      <c r="G119" s="71"/>
      <c r="H119" s="71"/>
      <c r="I119" s="207" t="s">
        <v>202</v>
      </c>
      <c r="J119" s="272"/>
      <c r="K119" s="313"/>
      <c r="L119" s="272"/>
      <c r="M119" s="191"/>
    </row>
    <row r="120" spans="1:15" ht="24.95" customHeight="1" x14ac:dyDescent="0.2">
      <c r="A120" s="184" t="s">
        <v>316</v>
      </c>
      <c r="B120" s="193" t="s">
        <v>784</v>
      </c>
      <c r="C120" s="71">
        <v>23010112</v>
      </c>
      <c r="D120" s="71">
        <v>70133</v>
      </c>
      <c r="E120" s="241" t="s">
        <v>854</v>
      </c>
      <c r="F120" s="186" t="s">
        <v>317</v>
      </c>
      <c r="G120" s="71" t="s">
        <v>1030</v>
      </c>
      <c r="H120" s="71" t="s">
        <v>89</v>
      </c>
      <c r="I120" s="201" t="s">
        <v>1</v>
      </c>
      <c r="J120" s="198">
        <v>50000000</v>
      </c>
      <c r="K120" s="314"/>
      <c r="L120" s="198">
        <v>20000000</v>
      </c>
      <c r="M120" s="160" t="s">
        <v>1491</v>
      </c>
      <c r="O120" s="1" t="s">
        <v>1052</v>
      </c>
    </row>
    <row r="121" spans="1:15" ht="24.95" customHeight="1" x14ac:dyDescent="0.2">
      <c r="A121" s="9"/>
      <c r="B121" s="193"/>
      <c r="C121" s="60"/>
      <c r="D121" s="60"/>
      <c r="E121" s="241"/>
      <c r="F121" s="168"/>
      <c r="G121" s="71"/>
      <c r="H121" s="71"/>
      <c r="I121" s="201"/>
      <c r="J121" s="272"/>
      <c r="K121" s="313"/>
      <c r="L121" s="272"/>
      <c r="M121" s="191"/>
    </row>
    <row r="122" spans="1:15" ht="24.95" customHeight="1" x14ac:dyDescent="0.2">
      <c r="A122" s="184" t="s">
        <v>316</v>
      </c>
      <c r="B122" s="193" t="s">
        <v>789</v>
      </c>
      <c r="C122" s="71">
        <v>23020101</v>
      </c>
      <c r="D122" s="71">
        <v>70411</v>
      </c>
      <c r="E122" s="241" t="s">
        <v>988</v>
      </c>
      <c r="F122" s="186" t="s">
        <v>317</v>
      </c>
      <c r="G122" s="71" t="s">
        <v>1031</v>
      </c>
      <c r="H122" s="71" t="s">
        <v>90</v>
      </c>
      <c r="I122" s="201" t="s">
        <v>91</v>
      </c>
      <c r="J122" s="198">
        <v>10000000</v>
      </c>
      <c r="K122" s="314"/>
      <c r="L122" s="198">
        <v>0</v>
      </c>
      <c r="M122" s="191"/>
      <c r="O122" s="1" t="s">
        <v>1052</v>
      </c>
    </row>
    <row r="123" spans="1:15" ht="24.95" customHeight="1" x14ac:dyDescent="0.2">
      <c r="A123" s="184"/>
      <c r="B123" s="193"/>
      <c r="C123" s="71"/>
      <c r="D123" s="71"/>
      <c r="E123" s="241"/>
      <c r="F123" s="186"/>
      <c r="G123" s="71"/>
      <c r="H123" s="71"/>
      <c r="I123" s="201"/>
      <c r="J123" s="198"/>
      <c r="K123" s="314"/>
      <c r="L123" s="198"/>
      <c r="M123" s="191"/>
    </row>
    <row r="124" spans="1:15" ht="24.95" customHeight="1" x14ac:dyDescent="0.2">
      <c r="A124" s="184" t="s">
        <v>316</v>
      </c>
      <c r="B124" s="193" t="s">
        <v>790</v>
      </c>
      <c r="C124" s="71">
        <v>23020106</v>
      </c>
      <c r="D124" s="71">
        <v>70111</v>
      </c>
      <c r="E124" s="241" t="s">
        <v>855</v>
      </c>
      <c r="F124" s="186" t="s">
        <v>317</v>
      </c>
      <c r="G124" s="71" t="s">
        <v>1030</v>
      </c>
      <c r="H124" s="71" t="s">
        <v>41</v>
      </c>
      <c r="I124" s="201" t="s">
        <v>454</v>
      </c>
      <c r="J124" s="198">
        <v>500000000</v>
      </c>
      <c r="K124" s="314">
        <v>0</v>
      </c>
      <c r="L124" s="198">
        <v>200000000</v>
      </c>
      <c r="M124" s="191" t="s">
        <v>757</v>
      </c>
      <c r="O124" s="1" t="s">
        <v>1052</v>
      </c>
    </row>
    <row r="125" spans="1:15" ht="24.95" customHeight="1" x14ac:dyDescent="0.2">
      <c r="A125" s="9"/>
      <c r="B125" s="193"/>
      <c r="C125" s="60"/>
      <c r="D125" s="60"/>
      <c r="E125" s="241"/>
      <c r="F125" s="168"/>
      <c r="G125" s="71"/>
      <c r="H125" s="70"/>
      <c r="I125" s="201"/>
      <c r="J125" s="198"/>
      <c r="K125" s="314"/>
      <c r="L125" s="198"/>
      <c r="M125" s="160"/>
    </row>
    <row r="126" spans="1:15" ht="24.95" customHeight="1" x14ac:dyDescent="0.2">
      <c r="A126" s="184" t="s">
        <v>316</v>
      </c>
      <c r="B126" s="193" t="s">
        <v>791</v>
      </c>
      <c r="C126" s="71">
        <v>23030121</v>
      </c>
      <c r="D126" s="71">
        <v>70131</v>
      </c>
      <c r="E126" s="241" t="s">
        <v>856</v>
      </c>
      <c r="F126" s="186" t="s">
        <v>317</v>
      </c>
      <c r="G126" s="71" t="s">
        <v>1030</v>
      </c>
      <c r="H126" s="71" t="s">
        <v>95</v>
      </c>
      <c r="I126" s="201" t="s">
        <v>825</v>
      </c>
      <c r="J126" s="198">
        <v>40000000</v>
      </c>
      <c r="K126" s="314">
        <v>0</v>
      </c>
      <c r="L126" s="198">
        <v>20000000</v>
      </c>
      <c r="M126" s="191" t="s">
        <v>1474</v>
      </c>
      <c r="O126" s="1" t="s">
        <v>1052</v>
      </c>
    </row>
    <row r="127" spans="1:15" ht="24.95" customHeight="1" x14ac:dyDescent="0.2">
      <c r="A127" s="184"/>
      <c r="B127" s="193"/>
      <c r="C127" s="71"/>
      <c r="D127" s="71"/>
      <c r="E127" s="241"/>
      <c r="F127" s="186"/>
      <c r="G127" s="71"/>
      <c r="H127" s="71"/>
      <c r="I127" s="201"/>
      <c r="J127" s="198"/>
      <c r="K127" s="314"/>
      <c r="L127" s="198">
        <v>5000000</v>
      </c>
      <c r="M127" s="191" t="s">
        <v>1473</v>
      </c>
    </row>
    <row r="128" spans="1:15" ht="24.95" customHeight="1" x14ac:dyDescent="0.2">
      <c r="A128" s="184"/>
      <c r="B128" s="193"/>
      <c r="C128" s="71"/>
      <c r="D128" s="71"/>
      <c r="E128" s="241"/>
      <c r="F128" s="186"/>
      <c r="G128" s="71"/>
      <c r="H128" s="71"/>
      <c r="I128" s="201"/>
      <c r="J128" s="198"/>
      <c r="K128" s="314"/>
      <c r="L128" s="198">
        <v>5000000</v>
      </c>
      <c r="M128" s="191" t="s">
        <v>1259</v>
      </c>
    </row>
    <row r="129" spans="1:15" ht="24.95" customHeight="1" x14ac:dyDescent="0.2">
      <c r="A129" s="9"/>
      <c r="B129" s="193"/>
      <c r="C129" s="60"/>
      <c r="D129" s="60"/>
      <c r="E129" s="241"/>
      <c r="F129" s="168"/>
      <c r="G129" s="71"/>
      <c r="H129" s="71"/>
      <c r="I129" s="201"/>
      <c r="J129" s="272"/>
      <c r="K129" s="313"/>
      <c r="L129" s="272"/>
      <c r="M129" s="191"/>
    </row>
    <row r="130" spans="1:15" ht="24.95" customHeight="1" x14ac:dyDescent="0.2">
      <c r="A130" s="184" t="s">
        <v>316</v>
      </c>
      <c r="B130" s="193" t="s">
        <v>792</v>
      </c>
      <c r="C130" s="71">
        <v>23020101</v>
      </c>
      <c r="D130" s="71">
        <v>70131</v>
      </c>
      <c r="E130" s="241" t="s">
        <v>989</v>
      </c>
      <c r="F130" s="186" t="s">
        <v>317</v>
      </c>
      <c r="G130" s="71" t="s">
        <v>1030</v>
      </c>
      <c r="H130" s="71" t="s">
        <v>96</v>
      </c>
      <c r="I130" s="201" t="s">
        <v>97</v>
      </c>
      <c r="J130" s="198">
        <v>108000000</v>
      </c>
      <c r="K130" s="314">
        <v>0</v>
      </c>
      <c r="L130" s="198">
        <v>420000000</v>
      </c>
      <c r="M130" s="191" t="s">
        <v>1584</v>
      </c>
      <c r="O130" s="1" t="s">
        <v>1052</v>
      </c>
    </row>
    <row r="131" spans="1:15" ht="24.95" customHeight="1" x14ac:dyDescent="0.2">
      <c r="A131" s="184"/>
      <c r="B131" s="193"/>
      <c r="C131" s="71"/>
      <c r="D131" s="71"/>
      <c r="E131" s="241"/>
      <c r="F131" s="186"/>
      <c r="G131" s="71"/>
      <c r="H131" s="71"/>
      <c r="I131" s="201" t="s">
        <v>98</v>
      </c>
      <c r="J131" s="272"/>
      <c r="K131" s="313"/>
      <c r="L131" s="272"/>
      <c r="M131" s="191"/>
    </row>
    <row r="132" spans="1:15" ht="24.95" customHeight="1" x14ac:dyDescent="0.2">
      <c r="A132" s="184"/>
      <c r="B132" s="193"/>
      <c r="C132" s="71"/>
      <c r="D132" s="71"/>
      <c r="E132" s="241"/>
      <c r="F132" s="186"/>
      <c r="G132" s="71"/>
      <c r="H132" s="71"/>
      <c r="I132" s="201"/>
      <c r="J132" s="198"/>
      <c r="K132" s="314"/>
      <c r="L132" s="198"/>
      <c r="M132" s="191"/>
    </row>
    <row r="133" spans="1:15" ht="24.95" customHeight="1" x14ac:dyDescent="0.2">
      <c r="A133" s="184" t="s">
        <v>316</v>
      </c>
      <c r="B133" s="193" t="s">
        <v>793</v>
      </c>
      <c r="C133" s="71">
        <v>23020101</v>
      </c>
      <c r="D133" s="71">
        <v>70131</v>
      </c>
      <c r="E133" s="241" t="s">
        <v>857</v>
      </c>
      <c r="F133" s="186" t="s">
        <v>317</v>
      </c>
      <c r="G133" s="71" t="s">
        <v>1030</v>
      </c>
      <c r="H133" s="71" t="s">
        <v>29</v>
      </c>
      <c r="I133" s="201" t="s">
        <v>173</v>
      </c>
      <c r="J133" s="198">
        <v>15213764</v>
      </c>
      <c r="K133" s="314"/>
      <c r="L133" s="198">
        <v>2729550.02</v>
      </c>
      <c r="M133" s="191" t="s">
        <v>1087</v>
      </c>
      <c r="O133" s="1" t="s">
        <v>1052</v>
      </c>
    </row>
    <row r="134" spans="1:15" ht="24.95" customHeight="1" x14ac:dyDescent="0.2">
      <c r="A134" s="184"/>
      <c r="B134" s="193"/>
      <c r="C134" s="71"/>
      <c r="D134" s="71"/>
      <c r="E134" s="241"/>
      <c r="F134" s="186"/>
      <c r="G134" s="71"/>
      <c r="H134" s="71"/>
      <c r="I134" s="201"/>
      <c r="J134" s="198"/>
      <c r="K134" s="314"/>
      <c r="L134" s="198">
        <v>2484213.75</v>
      </c>
      <c r="M134" s="191" t="s">
        <v>1088</v>
      </c>
    </row>
    <row r="135" spans="1:15" ht="24.95" customHeight="1" x14ac:dyDescent="0.2">
      <c r="A135" s="184" t="s">
        <v>316</v>
      </c>
      <c r="B135" s="193" t="s">
        <v>793</v>
      </c>
      <c r="C135" s="71">
        <v>23020101</v>
      </c>
      <c r="D135" s="71">
        <v>70131</v>
      </c>
      <c r="E135" s="241" t="s">
        <v>857</v>
      </c>
      <c r="F135" s="186" t="s">
        <v>317</v>
      </c>
      <c r="G135" s="71" t="s">
        <v>1030</v>
      </c>
      <c r="H135" s="71"/>
      <c r="I135" s="201"/>
      <c r="J135" s="198">
        <v>11786236</v>
      </c>
      <c r="K135" s="314"/>
      <c r="L135" s="198">
        <v>2786236.23</v>
      </c>
      <c r="M135" s="191" t="s">
        <v>1089</v>
      </c>
      <c r="O135" s="1" t="s">
        <v>1052</v>
      </c>
    </row>
    <row r="136" spans="1:15" ht="24.95" customHeight="1" x14ac:dyDescent="0.2">
      <c r="A136" s="184" t="s">
        <v>316</v>
      </c>
      <c r="B136" s="193" t="s">
        <v>793</v>
      </c>
      <c r="C136" s="71">
        <v>23010112</v>
      </c>
      <c r="D136" s="71">
        <v>70131</v>
      </c>
      <c r="E136" s="241" t="s">
        <v>857</v>
      </c>
      <c r="F136" s="186" t="s">
        <v>317</v>
      </c>
      <c r="G136" s="71" t="s">
        <v>1030</v>
      </c>
      <c r="H136" s="71"/>
      <c r="I136" s="201"/>
      <c r="J136" s="198">
        <v>13000000</v>
      </c>
      <c r="K136" s="314"/>
      <c r="L136" s="198">
        <v>5000000</v>
      </c>
      <c r="M136" s="191" t="s">
        <v>1090</v>
      </c>
      <c r="O136" s="1" t="s">
        <v>1052</v>
      </c>
    </row>
    <row r="137" spans="1:15" ht="24.95" customHeight="1" x14ac:dyDescent="0.2">
      <c r="A137" s="184"/>
      <c r="B137" s="193"/>
      <c r="C137" s="71"/>
      <c r="D137" s="71"/>
      <c r="E137" s="241"/>
      <c r="F137" s="186"/>
      <c r="G137" s="71"/>
      <c r="H137" s="71"/>
      <c r="I137" s="201"/>
      <c r="J137" s="198"/>
      <c r="K137" s="314"/>
      <c r="L137" s="198">
        <v>5000000</v>
      </c>
      <c r="M137" s="191" t="s">
        <v>1091</v>
      </c>
    </row>
    <row r="138" spans="1:15" ht="24.95" customHeight="1" x14ac:dyDescent="0.2">
      <c r="A138" s="184"/>
      <c r="B138" s="193"/>
      <c r="C138" s="71"/>
      <c r="D138" s="71"/>
      <c r="E138" s="241"/>
      <c r="F138" s="186"/>
      <c r="G138" s="71"/>
      <c r="H138" s="71"/>
      <c r="I138" s="201"/>
      <c r="J138" s="198"/>
      <c r="K138" s="314"/>
      <c r="L138" s="198">
        <v>2000000</v>
      </c>
      <c r="M138" s="191" t="s">
        <v>1092</v>
      </c>
    </row>
    <row r="139" spans="1:15" ht="24.95" customHeight="1" x14ac:dyDescent="0.2">
      <c r="A139" s="184"/>
      <c r="B139" s="193"/>
      <c r="C139" s="71"/>
      <c r="D139" s="71"/>
      <c r="E139" s="241"/>
      <c r="F139" s="186"/>
      <c r="G139" s="71"/>
      <c r="H139" s="71"/>
      <c r="I139" s="201"/>
      <c r="J139" s="198"/>
      <c r="K139" s="314"/>
      <c r="L139" s="198"/>
      <c r="M139" s="191"/>
    </row>
    <row r="140" spans="1:15" ht="24.95" customHeight="1" x14ac:dyDescent="0.2">
      <c r="A140" s="184" t="s">
        <v>316</v>
      </c>
      <c r="B140" s="193" t="s">
        <v>794</v>
      </c>
      <c r="C140" s="71">
        <v>23030121</v>
      </c>
      <c r="D140" s="71">
        <v>70411</v>
      </c>
      <c r="E140" s="241" t="s">
        <v>988</v>
      </c>
      <c r="F140" s="186" t="s">
        <v>317</v>
      </c>
      <c r="G140" s="71" t="s">
        <v>1030</v>
      </c>
      <c r="H140" s="71" t="s">
        <v>455</v>
      </c>
      <c r="I140" s="201" t="s">
        <v>456</v>
      </c>
      <c r="J140" s="198">
        <v>30000000</v>
      </c>
      <c r="K140" s="314"/>
      <c r="L140" s="198">
        <v>10000000</v>
      </c>
      <c r="M140" s="191" t="s">
        <v>1377</v>
      </c>
      <c r="O140" s="1" t="s">
        <v>1052</v>
      </c>
    </row>
    <row r="141" spans="1:15" ht="24.95" customHeight="1" x14ac:dyDescent="0.2">
      <c r="A141" s="184"/>
      <c r="B141" s="193"/>
      <c r="C141" s="71"/>
      <c r="D141" s="71"/>
      <c r="E141" s="241"/>
      <c r="F141" s="186"/>
      <c r="G141" s="71"/>
      <c r="H141" s="71"/>
      <c r="I141" s="201"/>
      <c r="J141" s="198"/>
      <c r="K141" s="314"/>
      <c r="L141" s="198">
        <v>10000000</v>
      </c>
      <c r="M141" s="191" t="s">
        <v>1062</v>
      </c>
    </row>
    <row r="142" spans="1:15" ht="24.95" customHeight="1" x14ac:dyDescent="0.2">
      <c r="A142" s="184"/>
      <c r="B142" s="193"/>
      <c r="C142" s="71"/>
      <c r="D142" s="71"/>
      <c r="E142" s="241"/>
      <c r="F142" s="186"/>
      <c r="G142" s="71"/>
      <c r="H142" s="71"/>
      <c r="I142" s="201"/>
      <c r="J142" s="198"/>
      <c r="K142" s="314"/>
      <c r="L142" s="198">
        <v>10000000</v>
      </c>
      <c r="M142" s="191" t="s">
        <v>1378</v>
      </c>
    </row>
    <row r="143" spans="1:15" ht="24.95" customHeight="1" x14ac:dyDescent="0.2">
      <c r="A143" s="184"/>
      <c r="B143" s="193"/>
      <c r="C143" s="71"/>
      <c r="D143" s="71"/>
      <c r="E143" s="241"/>
      <c r="F143" s="186"/>
      <c r="G143" s="71"/>
      <c r="H143" s="71"/>
      <c r="I143" s="201"/>
      <c r="J143" s="272"/>
      <c r="K143" s="313"/>
      <c r="L143" s="272"/>
      <c r="M143" s="191"/>
    </row>
    <row r="144" spans="1:15" ht="24.95" customHeight="1" x14ac:dyDescent="0.2">
      <c r="A144" s="184" t="s">
        <v>316</v>
      </c>
      <c r="B144" s="193">
        <v>2500500200</v>
      </c>
      <c r="C144" s="71">
        <v>23050102</v>
      </c>
      <c r="D144" s="71">
        <v>70131</v>
      </c>
      <c r="E144" s="241" t="s">
        <v>857</v>
      </c>
      <c r="F144" s="186" t="s">
        <v>317</v>
      </c>
      <c r="G144" s="71" t="s">
        <v>1030</v>
      </c>
      <c r="H144" s="71" t="s">
        <v>31</v>
      </c>
      <c r="I144" s="201" t="s">
        <v>480</v>
      </c>
      <c r="J144" s="198">
        <v>25000000</v>
      </c>
      <c r="K144" s="314">
        <v>0</v>
      </c>
      <c r="L144" s="198">
        <v>20000000</v>
      </c>
      <c r="M144" s="191" t="s">
        <v>1126</v>
      </c>
      <c r="O144" s="1" t="s">
        <v>1052</v>
      </c>
    </row>
    <row r="145" spans="1:15" ht="24.95" customHeight="1" x14ac:dyDescent="0.2">
      <c r="A145" s="9"/>
      <c r="B145" s="193"/>
      <c r="C145" s="60"/>
      <c r="D145" s="60"/>
      <c r="E145" s="241"/>
      <c r="F145" s="168"/>
      <c r="G145" s="71"/>
      <c r="H145" s="71"/>
      <c r="I145" s="208"/>
      <c r="J145" s="198"/>
      <c r="K145" s="314"/>
      <c r="L145" s="198"/>
      <c r="M145" s="160" t="s">
        <v>1127</v>
      </c>
    </row>
    <row r="146" spans="1:15" ht="24.95" customHeight="1" x14ac:dyDescent="0.2">
      <c r="A146" s="9"/>
      <c r="B146" s="193"/>
      <c r="C146" s="60"/>
      <c r="D146" s="60"/>
      <c r="E146" s="241"/>
      <c r="F146" s="168"/>
      <c r="G146" s="71"/>
      <c r="H146" s="71"/>
      <c r="I146" s="208"/>
      <c r="J146" s="198"/>
      <c r="K146" s="314"/>
      <c r="L146" s="198"/>
      <c r="M146" s="160"/>
    </row>
    <row r="147" spans="1:15" ht="24.95" customHeight="1" x14ac:dyDescent="0.2">
      <c r="A147" s="184" t="s">
        <v>316</v>
      </c>
      <c r="B147" s="193" t="s">
        <v>795</v>
      </c>
      <c r="C147" s="71">
        <v>23030127</v>
      </c>
      <c r="D147" s="71">
        <v>70443</v>
      </c>
      <c r="E147" s="241" t="s">
        <v>858</v>
      </c>
      <c r="F147" s="186" t="s">
        <v>317</v>
      </c>
      <c r="G147" s="71" t="s">
        <v>1030</v>
      </c>
      <c r="H147" s="71" t="s">
        <v>19</v>
      </c>
      <c r="I147" s="209" t="s">
        <v>826</v>
      </c>
      <c r="J147" s="198">
        <v>20000000</v>
      </c>
      <c r="K147" s="314">
        <v>0</v>
      </c>
      <c r="L147" s="198">
        <v>7000000</v>
      </c>
      <c r="M147" s="189" t="s">
        <v>1189</v>
      </c>
      <c r="O147" s="1" t="s">
        <v>1052</v>
      </c>
    </row>
    <row r="148" spans="1:15" ht="24.95" customHeight="1" x14ac:dyDescent="0.2">
      <c r="A148" s="184"/>
      <c r="B148" s="193"/>
      <c r="C148" s="71"/>
      <c r="D148" s="71"/>
      <c r="E148" s="241"/>
      <c r="F148" s="186"/>
      <c r="G148" s="71"/>
      <c r="H148" s="71"/>
      <c r="I148" s="201"/>
      <c r="J148" s="198"/>
      <c r="K148" s="314"/>
      <c r="L148" s="198">
        <v>13000000</v>
      </c>
      <c r="M148" s="189" t="s">
        <v>665</v>
      </c>
    </row>
    <row r="149" spans="1:15" ht="24.95" customHeight="1" x14ac:dyDescent="0.2">
      <c r="A149" s="184"/>
      <c r="B149" s="193"/>
      <c r="C149" s="71"/>
      <c r="D149" s="71"/>
      <c r="E149" s="241"/>
      <c r="F149" s="186"/>
      <c r="G149" s="71"/>
      <c r="H149" s="71"/>
      <c r="I149" s="201"/>
      <c r="J149" s="198"/>
      <c r="K149" s="314"/>
      <c r="L149" s="198"/>
      <c r="M149" s="189"/>
    </row>
    <row r="150" spans="1:15" ht="24.95" customHeight="1" x14ac:dyDescent="0.2">
      <c r="A150" s="340" t="s">
        <v>319</v>
      </c>
      <c r="B150" s="336">
        <v>1400400100</v>
      </c>
      <c r="C150" s="338">
        <v>23050108</v>
      </c>
      <c r="D150" s="337">
        <v>70133</v>
      </c>
      <c r="E150" s="241" t="s">
        <v>853</v>
      </c>
      <c r="F150" s="339" t="s">
        <v>317</v>
      </c>
      <c r="G150" s="71" t="s">
        <v>1030</v>
      </c>
      <c r="H150" s="71" t="s">
        <v>527</v>
      </c>
      <c r="I150" s="201" t="s">
        <v>598</v>
      </c>
      <c r="J150" s="198">
        <v>2192100000</v>
      </c>
      <c r="K150" s="314">
        <v>2561891260</v>
      </c>
      <c r="L150" s="198">
        <v>3133840000</v>
      </c>
      <c r="M150" s="211" t="s">
        <v>763</v>
      </c>
      <c r="N150" s="1" t="s">
        <v>1050</v>
      </c>
    </row>
    <row r="151" spans="1:15" ht="24.95" customHeight="1" x14ac:dyDescent="0.2">
      <c r="A151" s="184"/>
      <c r="B151" s="193"/>
      <c r="C151" s="71"/>
      <c r="D151" s="71"/>
      <c r="E151" s="241"/>
      <c r="F151" s="186"/>
      <c r="G151" s="71"/>
      <c r="H151" s="71"/>
      <c r="I151" s="201"/>
      <c r="J151" s="198"/>
      <c r="K151" s="314"/>
      <c r="L151" s="198"/>
      <c r="M151" s="211" t="s">
        <v>1433</v>
      </c>
    </row>
    <row r="152" spans="1:15" ht="24.95" customHeight="1" x14ac:dyDescent="0.2">
      <c r="A152" s="9"/>
      <c r="B152" s="193"/>
      <c r="C152" s="60"/>
      <c r="D152" s="60"/>
      <c r="E152" s="241"/>
      <c r="F152" s="168"/>
      <c r="G152" s="71"/>
      <c r="H152" s="71"/>
      <c r="I152" s="201"/>
      <c r="J152" s="272"/>
      <c r="K152" s="313"/>
      <c r="L152" s="272"/>
      <c r="M152" s="212"/>
    </row>
    <row r="153" spans="1:15" ht="24.95" customHeight="1" x14ac:dyDescent="0.2">
      <c r="A153" s="184" t="s">
        <v>316</v>
      </c>
      <c r="B153" s="193" t="s">
        <v>796</v>
      </c>
      <c r="C153" s="71">
        <v>23010105</v>
      </c>
      <c r="D153" s="71">
        <v>70111</v>
      </c>
      <c r="E153" s="241" t="s">
        <v>990</v>
      </c>
      <c r="F153" s="186" t="s">
        <v>317</v>
      </c>
      <c r="G153" s="71" t="s">
        <v>1030</v>
      </c>
      <c r="H153" s="71" t="s">
        <v>264</v>
      </c>
      <c r="I153" s="201" t="s">
        <v>827</v>
      </c>
      <c r="J153" s="198">
        <v>30000000</v>
      </c>
      <c r="K153" s="314"/>
      <c r="L153" s="198">
        <v>15000000</v>
      </c>
      <c r="M153" s="160" t="s">
        <v>1379</v>
      </c>
      <c r="O153" s="1" t="s">
        <v>1052</v>
      </c>
    </row>
    <row r="154" spans="1:15" ht="24.95" customHeight="1" x14ac:dyDescent="0.2">
      <c r="A154" s="9"/>
      <c r="B154" s="193"/>
      <c r="C154" s="60"/>
      <c r="D154" s="60"/>
      <c r="E154" s="241"/>
      <c r="F154" s="168"/>
      <c r="G154" s="71"/>
      <c r="H154" s="71"/>
      <c r="I154" s="201"/>
      <c r="J154" s="198"/>
      <c r="K154" s="314"/>
      <c r="L154" s="198">
        <v>2000000</v>
      </c>
      <c r="M154" s="160" t="s">
        <v>1199</v>
      </c>
    </row>
    <row r="155" spans="1:15" ht="24.95" customHeight="1" x14ac:dyDescent="0.2">
      <c r="A155" s="9"/>
      <c r="B155" s="193"/>
      <c r="C155" s="60"/>
      <c r="D155" s="60"/>
      <c r="E155" s="241"/>
      <c r="F155" s="168"/>
      <c r="G155" s="71"/>
      <c r="H155" s="71"/>
      <c r="I155" s="201"/>
      <c r="J155" s="198"/>
      <c r="K155" s="314"/>
      <c r="L155" s="198">
        <v>5000000</v>
      </c>
      <c r="M155" s="160" t="s">
        <v>1198</v>
      </c>
    </row>
    <row r="156" spans="1:15" ht="24.95" customHeight="1" x14ac:dyDescent="0.2">
      <c r="A156" s="9"/>
      <c r="B156" s="193"/>
      <c r="C156" s="60"/>
      <c r="D156" s="60"/>
      <c r="E156" s="241"/>
      <c r="F156" s="168"/>
      <c r="G156" s="71"/>
      <c r="H156" s="71"/>
      <c r="I156" s="201"/>
      <c r="J156" s="198"/>
      <c r="K156" s="314"/>
      <c r="L156" s="198">
        <v>8000000</v>
      </c>
      <c r="M156" s="160" t="s">
        <v>1472</v>
      </c>
    </row>
    <row r="157" spans="1:15" ht="24.95" customHeight="1" x14ac:dyDescent="0.2">
      <c r="A157" s="9"/>
      <c r="B157" s="193"/>
      <c r="C157" s="60"/>
      <c r="D157" s="60"/>
      <c r="E157" s="241"/>
      <c r="F157" s="168"/>
      <c r="G157" s="71"/>
      <c r="H157" s="71"/>
      <c r="I157" s="201"/>
      <c r="J157" s="198"/>
      <c r="K157" s="314"/>
      <c r="L157" s="198">
        <v>10000000</v>
      </c>
      <c r="M157" s="160" t="s">
        <v>1200</v>
      </c>
    </row>
    <row r="158" spans="1:15" ht="24.95" customHeight="1" x14ac:dyDescent="0.2">
      <c r="A158" s="9"/>
      <c r="B158" s="193"/>
      <c r="C158" s="60"/>
      <c r="D158" s="60"/>
      <c r="E158" s="241"/>
      <c r="F158" s="168"/>
      <c r="G158" s="71"/>
      <c r="H158" s="71"/>
      <c r="I158" s="201"/>
      <c r="J158" s="198"/>
      <c r="K158" s="314"/>
      <c r="L158" s="198"/>
      <c r="M158" s="160"/>
    </row>
    <row r="159" spans="1:15" ht="24.95" customHeight="1" x14ac:dyDescent="0.2">
      <c r="A159" s="184" t="s">
        <v>316</v>
      </c>
      <c r="B159" s="193" t="s">
        <v>797</v>
      </c>
      <c r="C159" s="71">
        <v>23010128</v>
      </c>
      <c r="D159" s="71">
        <v>70111</v>
      </c>
      <c r="E159" s="241" t="s">
        <v>859</v>
      </c>
      <c r="F159" s="186" t="s">
        <v>317</v>
      </c>
      <c r="G159" s="71" t="s">
        <v>1030</v>
      </c>
      <c r="H159" s="70" t="s">
        <v>307</v>
      </c>
      <c r="I159" s="201" t="s">
        <v>308</v>
      </c>
      <c r="J159" s="198">
        <v>30000000</v>
      </c>
      <c r="K159" s="314"/>
      <c r="L159" s="198">
        <v>252000000</v>
      </c>
      <c r="M159" s="160"/>
      <c r="N159" s="1" t="s">
        <v>1050</v>
      </c>
    </row>
    <row r="160" spans="1:15" ht="24.95" customHeight="1" x14ac:dyDescent="0.2">
      <c r="A160" s="184" t="s">
        <v>316</v>
      </c>
      <c r="B160" s="193" t="s">
        <v>797</v>
      </c>
      <c r="C160" s="71">
        <v>23010128</v>
      </c>
      <c r="D160" s="71">
        <v>70111</v>
      </c>
      <c r="E160" s="241" t="s">
        <v>859</v>
      </c>
      <c r="F160" s="186" t="s">
        <v>317</v>
      </c>
      <c r="G160" s="71" t="s">
        <v>1030</v>
      </c>
      <c r="H160" s="70"/>
      <c r="I160" s="201"/>
      <c r="J160" s="272">
        <v>218072738.30000001</v>
      </c>
      <c r="K160" s="313"/>
      <c r="L160" s="198"/>
      <c r="M160" s="302"/>
      <c r="N160" s="1" t="s">
        <v>1050</v>
      </c>
    </row>
    <row r="161" spans="1:17" ht="24.95" customHeight="1" x14ac:dyDescent="0.2">
      <c r="A161" s="213"/>
      <c r="B161" s="327"/>
      <c r="C161" s="214"/>
      <c r="D161" s="214"/>
      <c r="E161" s="214"/>
      <c r="F161" s="215"/>
      <c r="G161" s="282"/>
      <c r="H161" s="216"/>
      <c r="I161" s="217"/>
      <c r="J161" s="304">
        <f>SUM(J9:J160)</f>
        <v>8703607618.5</v>
      </c>
      <c r="K161" s="304">
        <f>SUM(K9:K160)</f>
        <v>3710126974.9899998</v>
      </c>
      <c r="L161" s="304">
        <f>SUM(L9:L160)</f>
        <v>9448164665.1700001</v>
      </c>
      <c r="M161" s="218"/>
    </row>
    <row r="162" spans="1:17" ht="24.95" customHeight="1" x14ac:dyDescent="0.2">
      <c r="G162" s="70"/>
      <c r="H162" s="68"/>
      <c r="J162" s="305"/>
      <c r="K162" s="359"/>
      <c r="L162" s="309"/>
      <c r="M162" s="66"/>
    </row>
    <row r="163" spans="1:17" ht="24.95" customHeight="1" x14ac:dyDescent="0.2">
      <c r="G163" s="70"/>
      <c r="H163" s="68"/>
      <c r="J163" s="305"/>
      <c r="K163" s="359"/>
      <c r="L163" s="309"/>
      <c r="M163" s="219"/>
    </row>
    <row r="164" spans="1:17" ht="24.95" customHeight="1" x14ac:dyDescent="0.2">
      <c r="G164" s="70"/>
      <c r="H164" s="68"/>
      <c r="J164" s="76"/>
      <c r="K164" s="229"/>
      <c r="L164" s="74"/>
      <c r="M164" s="219"/>
    </row>
    <row r="165" spans="1:17" ht="24.95" customHeight="1" thickBot="1" x14ac:dyDescent="0.3">
      <c r="G165" s="70"/>
      <c r="H165" s="164" t="s">
        <v>303</v>
      </c>
      <c r="I165" s="290" t="s">
        <v>313</v>
      </c>
      <c r="J165" s="306"/>
      <c r="K165" s="360"/>
      <c r="L165" s="380"/>
      <c r="M165" s="220"/>
    </row>
    <row r="166" spans="1:17" ht="24.95" customHeight="1" x14ac:dyDescent="0.2">
      <c r="A166" s="10"/>
      <c r="B166" s="240"/>
      <c r="C166" s="60"/>
      <c r="D166" s="60"/>
      <c r="E166" s="2"/>
      <c r="F166" s="168"/>
      <c r="G166" s="71"/>
      <c r="H166" s="170" t="s">
        <v>274</v>
      </c>
      <c r="I166" s="171" t="s">
        <v>117</v>
      </c>
      <c r="J166" s="172" t="s">
        <v>1057</v>
      </c>
      <c r="K166" s="173" t="s">
        <v>1058</v>
      </c>
      <c r="L166" s="371">
        <v>2022</v>
      </c>
      <c r="M166" s="355"/>
    </row>
    <row r="167" spans="1:17" ht="24.95" customHeight="1" x14ac:dyDescent="0.2">
      <c r="A167" s="173" t="s">
        <v>311</v>
      </c>
      <c r="B167" s="323" t="s">
        <v>312</v>
      </c>
      <c r="C167" s="157" t="s">
        <v>313</v>
      </c>
      <c r="D167" s="157" t="s">
        <v>314</v>
      </c>
      <c r="E167" s="323" t="s">
        <v>327</v>
      </c>
      <c r="F167" s="174" t="s">
        <v>315</v>
      </c>
      <c r="G167" s="334" t="s">
        <v>330</v>
      </c>
      <c r="H167" s="72"/>
      <c r="I167" s="173"/>
      <c r="J167" s="307" t="s">
        <v>529</v>
      </c>
      <c r="K167" s="173" t="s">
        <v>684</v>
      </c>
      <c r="L167" s="173" t="s">
        <v>1059</v>
      </c>
      <c r="M167" s="160" t="s">
        <v>477</v>
      </c>
    </row>
    <row r="168" spans="1:17" ht="24.95" customHeight="1" thickBot="1" x14ac:dyDescent="0.25">
      <c r="A168" s="177"/>
      <c r="B168" s="240"/>
      <c r="C168" s="178"/>
      <c r="D168" s="178"/>
      <c r="E168" s="341"/>
      <c r="F168" s="179"/>
      <c r="G168" s="71"/>
      <c r="H168" s="221"/>
      <c r="I168" s="181"/>
      <c r="J168" s="308" t="s">
        <v>309</v>
      </c>
      <c r="K168" s="356" t="s">
        <v>309</v>
      </c>
      <c r="L168" s="173" t="s">
        <v>309</v>
      </c>
      <c r="M168" s="222"/>
    </row>
    <row r="169" spans="1:17" ht="24.95" customHeight="1" thickBot="1" x14ac:dyDescent="0.25">
      <c r="A169" s="9"/>
      <c r="B169" s="240"/>
      <c r="C169" s="60"/>
      <c r="D169" s="60"/>
      <c r="E169" s="2"/>
      <c r="F169" s="168"/>
      <c r="G169" s="71"/>
      <c r="H169" s="70"/>
      <c r="I169" s="176"/>
      <c r="J169" s="307"/>
      <c r="K169" s="157"/>
      <c r="L169" s="381"/>
      <c r="M169" s="160" t="s">
        <v>1276</v>
      </c>
    </row>
    <row r="170" spans="1:17" ht="24.95" customHeight="1" x14ac:dyDescent="0.2">
      <c r="A170" s="184" t="s">
        <v>318</v>
      </c>
      <c r="B170" s="331" t="s">
        <v>798</v>
      </c>
      <c r="C170" s="223">
        <v>23010139</v>
      </c>
      <c r="D170" s="223">
        <v>70421</v>
      </c>
      <c r="E170" s="241" t="s">
        <v>860</v>
      </c>
      <c r="F170" s="224" t="s">
        <v>317</v>
      </c>
      <c r="G170" s="71" t="s">
        <v>1030</v>
      </c>
      <c r="H170" s="70" t="s">
        <v>118</v>
      </c>
      <c r="I170" s="10" t="s">
        <v>67</v>
      </c>
      <c r="J170" s="198">
        <v>0</v>
      </c>
      <c r="K170" s="314"/>
      <c r="L170" s="381">
        <v>50000000</v>
      </c>
      <c r="M170" s="160" t="s">
        <v>1492</v>
      </c>
      <c r="Q170" s="378">
        <v>50000000</v>
      </c>
    </row>
    <row r="171" spans="1:17" ht="24.95" customHeight="1" x14ac:dyDescent="0.2">
      <c r="A171" s="9"/>
      <c r="B171" s="188"/>
      <c r="C171" s="60"/>
      <c r="D171" s="60"/>
      <c r="E171" s="241"/>
      <c r="F171" s="168"/>
      <c r="G171" s="71"/>
      <c r="H171" s="70"/>
      <c r="I171" s="10"/>
      <c r="J171" s="272"/>
      <c r="K171" s="313"/>
      <c r="L171" s="272"/>
      <c r="M171" s="191"/>
    </row>
    <row r="172" spans="1:17" ht="24.95" customHeight="1" x14ac:dyDescent="0.2">
      <c r="A172" s="184" t="s">
        <v>318</v>
      </c>
      <c r="B172" s="332" t="s">
        <v>798</v>
      </c>
      <c r="C172" s="71">
        <v>23010140</v>
      </c>
      <c r="D172" s="71">
        <v>70421</v>
      </c>
      <c r="E172" s="241" t="s">
        <v>861</v>
      </c>
      <c r="F172" s="186" t="s">
        <v>328</v>
      </c>
      <c r="G172" s="71" t="s">
        <v>1033</v>
      </c>
      <c r="H172" s="70" t="s">
        <v>119</v>
      </c>
      <c r="I172" s="10" t="s">
        <v>120</v>
      </c>
      <c r="J172" s="198">
        <v>20000000</v>
      </c>
      <c r="K172" s="314"/>
      <c r="L172" s="198">
        <v>0</v>
      </c>
      <c r="M172" s="160"/>
      <c r="N172" s="1" t="s">
        <v>1050</v>
      </c>
    </row>
    <row r="173" spans="1:17" ht="24.95" customHeight="1" x14ac:dyDescent="0.2">
      <c r="A173" s="184"/>
      <c r="B173" s="332"/>
      <c r="C173" s="71"/>
      <c r="D173" s="71"/>
      <c r="E173" s="241"/>
      <c r="F173" s="186"/>
      <c r="G173" s="71"/>
      <c r="H173" s="70"/>
      <c r="I173" s="10"/>
      <c r="J173" s="198"/>
      <c r="K173" s="314"/>
      <c r="L173" s="198"/>
      <c r="M173" s="160"/>
    </row>
    <row r="174" spans="1:17" ht="24.95" customHeight="1" x14ac:dyDescent="0.2">
      <c r="A174" s="184" t="s">
        <v>318</v>
      </c>
      <c r="B174" s="332" t="s">
        <v>798</v>
      </c>
      <c r="C174" s="71">
        <v>23010141</v>
      </c>
      <c r="D174" s="71">
        <v>70421</v>
      </c>
      <c r="E174" s="241" t="s">
        <v>861</v>
      </c>
      <c r="F174" s="186" t="s">
        <v>329</v>
      </c>
      <c r="G174" s="71">
        <v>12621900</v>
      </c>
      <c r="H174" s="70" t="s">
        <v>121</v>
      </c>
      <c r="I174" s="10" t="s">
        <v>828</v>
      </c>
      <c r="J174" s="198">
        <v>0</v>
      </c>
      <c r="K174" s="314"/>
      <c r="L174" s="198">
        <v>70000000</v>
      </c>
      <c r="M174" s="386" t="s">
        <v>1493</v>
      </c>
    </row>
    <row r="175" spans="1:17" ht="24.95" customHeight="1" x14ac:dyDescent="0.2">
      <c r="A175" s="69"/>
      <c r="B175" s="332"/>
      <c r="C175" s="71"/>
      <c r="D175" s="71"/>
      <c r="E175" s="241"/>
      <c r="F175" s="192"/>
      <c r="G175" s="71"/>
      <c r="H175" s="70"/>
      <c r="I175" s="10"/>
      <c r="J175" s="198"/>
      <c r="K175" s="314"/>
      <c r="L175" s="198"/>
      <c r="M175" s="160" t="s">
        <v>1190</v>
      </c>
    </row>
    <row r="176" spans="1:17" ht="12.75" x14ac:dyDescent="0.2">
      <c r="A176" s="184" t="s">
        <v>318</v>
      </c>
      <c r="B176" s="332" t="s">
        <v>798</v>
      </c>
      <c r="C176" s="71">
        <v>23030121</v>
      </c>
      <c r="D176" s="71">
        <v>70421</v>
      </c>
      <c r="E176" s="241" t="s">
        <v>862</v>
      </c>
      <c r="F176" s="186" t="s">
        <v>317</v>
      </c>
      <c r="G176" s="71">
        <v>12621600</v>
      </c>
      <c r="H176" s="70" t="s">
        <v>122</v>
      </c>
      <c r="I176" s="10" t="s">
        <v>282</v>
      </c>
      <c r="J176" s="198">
        <v>25871116</v>
      </c>
      <c r="K176" s="314"/>
      <c r="L176" s="198">
        <v>0</v>
      </c>
      <c r="M176" s="160"/>
      <c r="N176" s="1" t="s">
        <v>1050</v>
      </c>
    </row>
    <row r="177" spans="1:15" ht="24.95" customHeight="1" x14ac:dyDescent="0.2">
      <c r="A177" s="184" t="s">
        <v>318</v>
      </c>
      <c r="B177" s="332"/>
      <c r="C177" s="71"/>
      <c r="D177" s="71"/>
      <c r="E177" s="241"/>
      <c r="F177" s="186"/>
      <c r="G177" s="71"/>
      <c r="H177" s="70"/>
      <c r="I177" s="10" t="s">
        <v>202</v>
      </c>
      <c r="J177" s="198"/>
      <c r="K177" s="314"/>
      <c r="L177" s="198"/>
      <c r="M177" s="160"/>
    </row>
    <row r="178" spans="1:15" ht="24.95" customHeight="1" x14ac:dyDescent="0.2">
      <c r="A178" s="184" t="s">
        <v>318</v>
      </c>
      <c r="B178" s="332" t="s">
        <v>798</v>
      </c>
      <c r="C178" s="71">
        <v>23020102</v>
      </c>
      <c r="D178" s="71">
        <v>70421</v>
      </c>
      <c r="E178" s="241" t="s">
        <v>863</v>
      </c>
      <c r="F178" s="186" t="s">
        <v>317</v>
      </c>
      <c r="G178" s="71" t="s">
        <v>1034</v>
      </c>
      <c r="H178" s="70" t="s">
        <v>174</v>
      </c>
      <c r="I178" s="10" t="s">
        <v>829</v>
      </c>
      <c r="J178" s="198">
        <v>70000000</v>
      </c>
      <c r="K178" s="314"/>
      <c r="L178" s="198">
        <v>70000000</v>
      </c>
      <c r="M178" s="160" t="s">
        <v>1494</v>
      </c>
      <c r="O178" s="1" t="s">
        <v>1052</v>
      </c>
    </row>
    <row r="179" spans="1:15" ht="24.95" customHeight="1" x14ac:dyDescent="0.2">
      <c r="A179" s="184"/>
      <c r="B179" s="332"/>
      <c r="C179" s="71"/>
      <c r="D179" s="71"/>
      <c r="E179" s="241"/>
      <c r="F179" s="186"/>
      <c r="G179" s="71"/>
      <c r="H179" s="70"/>
      <c r="I179" s="10"/>
      <c r="J179" s="198"/>
      <c r="K179" s="314"/>
      <c r="L179" s="198"/>
      <c r="M179" s="66"/>
    </row>
    <row r="180" spans="1:15" ht="24.95" customHeight="1" x14ac:dyDescent="0.2">
      <c r="A180" s="184" t="s">
        <v>318</v>
      </c>
      <c r="B180" s="332" t="s">
        <v>798</v>
      </c>
      <c r="C180" s="71">
        <v>23010127</v>
      </c>
      <c r="D180" s="71">
        <v>70421</v>
      </c>
      <c r="E180" s="241" t="s">
        <v>863</v>
      </c>
      <c r="F180" s="186" t="s">
        <v>317</v>
      </c>
      <c r="G180" s="71" t="s">
        <v>1034</v>
      </c>
      <c r="H180" s="70" t="s">
        <v>483</v>
      </c>
      <c r="I180" s="225" t="s">
        <v>830</v>
      </c>
      <c r="J180" s="198"/>
      <c r="K180" s="314"/>
      <c r="L180" s="198">
        <v>0</v>
      </c>
      <c r="M180" s="66"/>
    </row>
    <row r="181" spans="1:15" ht="24.95" customHeight="1" x14ac:dyDescent="0.2">
      <c r="A181" s="184"/>
      <c r="B181" s="332"/>
      <c r="C181" s="71"/>
      <c r="D181" s="71"/>
      <c r="E181" s="241"/>
      <c r="F181" s="186"/>
      <c r="G181" s="71"/>
      <c r="H181" s="70"/>
      <c r="I181" s="10"/>
      <c r="J181" s="198"/>
      <c r="K181" s="314"/>
      <c r="L181" s="198"/>
      <c r="M181" s="66"/>
    </row>
    <row r="182" spans="1:15" ht="24.95" customHeight="1" x14ac:dyDescent="0.2">
      <c r="A182" s="184" t="s">
        <v>318</v>
      </c>
      <c r="B182" s="332" t="s">
        <v>798</v>
      </c>
      <c r="C182" s="71">
        <v>23010127</v>
      </c>
      <c r="D182" s="71">
        <v>70421</v>
      </c>
      <c r="E182" s="241" t="s">
        <v>863</v>
      </c>
      <c r="F182" s="186" t="s">
        <v>317</v>
      </c>
      <c r="G182" s="71" t="s">
        <v>1034</v>
      </c>
      <c r="H182" s="70" t="s">
        <v>484</v>
      </c>
      <c r="I182" s="10" t="s">
        <v>485</v>
      </c>
      <c r="J182" s="198"/>
      <c r="K182" s="314"/>
      <c r="L182" s="198">
        <v>0</v>
      </c>
      <c r="M182" s="66"/>
    </row>
    <row r="183" spans="1:15" ht="24.95" customHeight="1" x14ac:dyDescent="0.2">
      <c r="A183" s="184"/>
      <c r="B183" s="332"/>
      <c r="C183" s="71"/>
      <c r="D183" s="71"/>
      <c r="E183" s="241"/>
      <c r="F183" s="186"/>
      <c r="G183" s="71"/>
      <c r="H183" s="70"/>
      <c r="I183" s="10"/>
      <c r="J183" s="198"/>
      <c r="K183" s="314"/>
      <c r="L183" s="198"/>
      <c r="M183" s="66"/>
    </row>
    <row r="184" spans="1:15" ht="24.95" customHeight="1" x14ac:dyDescent="0.2">
      <c r="A184" s="184" t="s">
        <v>318</v>
      </c>
      <c r="B184" s="332" t="s">
        <v>798</v>
      </c>
      <c r="C184" s="210">
        <v>23030112</v>
      </c>
      <c r="D184" s="71">
        <v>70421</v>
      </c>
      <c r="E184" s="241" t="s">
        <v>863</v>
      </c>
      <c r="F184" s="186" t="s">
        <v>317</v>
      </c>
      <c r="G184" s="71" t="s">
        <v>1034</v>
      </c>
      <c r="H184" s="70" t="s">
        <v>486</v>
      </c>
      <c r="I184" s="10" t="s">
        <v>768</v>
      </c>
      <c r="J184" s="198">
        <v>20000000</v>
      </c>
      <c r="K184" s="314"/>
      <c r="L184" s="198">
        <v>0</v>
      </c>
      <c r="M184" s="66"/>
      <c r="O184" s="1" t="s">
        <v>1052</v>
      </c>
    </row>
    <row r="185" spans="1:15" ht="24.95" customHeight="1" x14ac:dyDescent="0.2">
      <c r="A185" s="184"/>
      <c r="B185" s="332"/>
      <c r="C185" s="71"/>
      <c r="D185" s="71"/>
      <c r="E185" s="241"/>
      <c r="F185" s="186"/>
      <c r="G185" s="71"/>
      <c r="H185" s="70"/>
      <c r="I185" s="10"/>
      <c r="J185" s="198"/>
      <c r="K185" s="314"/>
      <c r="L185" s="314"/>
      <c r="M185" s="66"/>
    </row>
    <row r="186" spans="1:15" ht="24.75" customHeight="1" x14ac:dyDescent="0.2">
      <c r="A186" s="184" t="s">
        <v>318</v>
      </c>
      <c r="B186" s="332" t="s">
        <v>799</v>
      </c>
      <c r="C186" s="71">
        <v>23030106</v>
      </c>
      <c r="D186" s="71">
        <v>70941</v>
      </c>
      <c r="E186" s="241" t="s">
        <v>864</v>
      </c>
      <c r="F186" s="186" t="s">
        <v>317</v>
      </c>
      <c r="G186" s="71">
        <v>12611700</v>
      </c>
      <c r="H186" s="71" t="s">
        <v>175</v>
      </c>
      <c r="I186" s="226" t="s">
        <v>504</v>
      </c>
      <c r="J186" s="227">
        <v>80000000</v>
      </c>
      <c r="K186" s="358">
        <v>5784000</v>
      </c>
      <c r="L186" s="198">
        <v>50000000</v>
      </c>
      <c r="M186" s="160"/>
      <c r="O186" s="1" t="s">
        <v>1052</v>
      </c>
    </row>
    <row r="187" spans="1:15" ht="24.75" customHeight="1" x14ac:dyDescent="0.2">
      <c r="A187" s="184"/>
      <c r="B187" s="332"/>
      <c r="C187" s="60"/>
      <c r="D187" s="71"/>
      <c r="E187" s="241"/>
      <c r="F187" s="186"/>
      <c r="G187" s="71"/>
      <c r="H187" s="71"/>
      <c r="I187" s="60"/>
      <c r="J187" s="198"/>
      <c r="K187" s="314"/>
      <c r="L187" s="314"/>
      <c r="M187" s="160" t="s">
        <v>1276</v>
      </c>
    </row>
    <row r="188" spans="1:15" ht="24.75" customHeight="1" x14ac:dyDescent="0.2">
      <c r="A188" s="184"/>
      <c r="B188" s="332"/>
      <c r="C188" s="60"/>
      <c r="D188" s="71"/>
      <c r="E188" s="241"/>
      <c r="F188" s="186"/>
      <c r="G188" s="71"/>
      <c r="H188" s="71"/>
      <c r="I188" s="60"/>
      <c r="J188" s="198"/>
      <c r="K188" s="314"/>
      <c r="L188" s="314">
        <v>11992160</v>
      </c>
      <c r="M188" s="160" t="s">
        <v>1495</v>
      </c>
    </row>
    <row r="189" spans="1:15" ht="24.75" customHeight="1" x14ac:dyDescent="0.2">
      <c r="A189" s="184"/>
      <c r="B189" s="332"/>
      <c r="C189" s="60"/>
      <c r="D189" s="71"/>
      <c r="E189" s="241"/>
      <c r="F189" s="186"/>
      <c r="G189" s="71"/>
      <c r="H189" s="71"/>
      <c r="I189" s="60"/>
      <c r="J189" s="198"/>
      <c r="K189" s="314"/>
      <c r="L189" s="314"/>
      <c r="M189" s="160"/>
    </row>
    <row r="190" spans="1:15" ht="24.95" customHeight="1" x14ac:dyDescent="0.2">
      <c r="A190" s="184" t="s">
        <v>318</v>
      </c>
      <c r="B190" s="332" t="s">
        <v>798</v>
      </c>
      <c r="C190" s="71">
        <v>23010127</v>
      </c>
      <c r="D190" s="71">
        <v>70421</v>
      </c>
      <c r="E190" s="241" t="s">
        <v>865</v>
      </c>
      <c r="F190" s="186" t="s">
        <v>317</v>
      </c>
      <c r="G190" s="71">
        <v>12611200</v>
      </c>
      <c r="H190" s="71" t="s">
        <v>176</v>
      </c>
      <c r="I190" s="60" t="s">
        <v>767</v>
      </c>
      <c r="J190" s="198"/>
      <c r="K190" s="314"/>
      <c r="L190" s="198">
        <v>0</v>
      </c>
      <c r="M190" s="160"/>
    </row>
    <row r="191" spans="1:15" ht="24.95" customHeight="1" x14ac:dyDescent="0.2">
      <c r="A191" s="184"/>
      <c r="B191" s="188"/>
      <c r="C191" s="71"/>
      <c r="D191" s="71"/>
      <c r="E191" s="241"/>
      <c r="F191" s="186"/>
      <c r="G191" s="71"/>
      <c r="H191" s="71"/>
      <c r="I191" s="60"/>
      <c r="J191" s="198"/>
      <c r="K191" s="314"/>
      <c r="L191" s="314"/>
      <c r="M191" s="160"/>
    </row>
    <row r="192" spans="1:15" ht="24.95" customHeight="1" x14ac:dyDescent="0.2">
      <c r="A192" s="184" t="s">
        <v>318</v>
      </c>
      <c r="B192" s="332" t="s">
        <v>800</v>
      </c>
      <c r="C192" s="71">
        <v>23010140</v>
      </c>
      <c r="D192" s="71">
        <v>70421</v>
      </c>
      <c r="E192" s="241" t="s">
        <v>866</v>
      </c>
      <c r="F192" s="186" t="s">
        <v>317</v>
      </c>
      <c r="G192" s="71">
        <v>12621600</v>
      </c>
      <c r="H192" s="71" t="s">
        <v>177</v>
      </c>
      <c r="I192" s="60" t="s">
        <v>299</v>
      </c>
      <c r="J192" s="310">
        <v>100000000</v>
      </c>
      <c r="K192" s="314">
        <v>35000000</v>
      </c>
      <c r="L192" s="198">
        <v>7226991.2999999998</v>
      </c>
      <c r="M192" s="321" t="s">
        <v>741</v>
      </c>
      <c r="O192" s="1" t="s">
        <v>1052</v>
      </c>
    </row>
    <row r="193" spans="1:15" ht="24.95" customHeight="1" x14ac:dyDescent="0.2">
      <c r="A193" s="184"/>
      <c r="B193" s="332"/>
      <c r="C193" s="71"/>
      <c r="D193" s="71"/>
      <c r="E193" s="241"/>
      <c r="F193" s="186"/>
      <c r="G193" s="71"/>
      <c r="H193" s="71"/>
      <c r="I193" s="2"/>
      <c r="J193" s="310"/>
      <c r="K193" s="314"/>
      <c r="L193" s="198">
        <v>13572714.42</v>
      </c>
      <c r="M193" s="191" t="s">
        <v>1380</v>
      </c>
    </row>
    <row r="194" spans="1:15" ht="24.95" customHeight="1" x14ac:dyDescent="0.2">
      <c r="A194" s="184"/>
      <c r="B194" s="332"/>
      <c r="C194" s="71"/>
      <c r="D194" s="71"/>
      <c r="E194" s="241"/>
      <c r="F194" s="186"/>
      <c r="G194" s="71"/>
      <c r="H194" s="71"/>
      <c r="I194" s="2"/>
      <c r="J194" s="310"/>
      <c r="K194" s="314"/>
      <c r="L194" s="198">
        <v>16447522.050000001</v>
      </c>
      <c r="M194" s="191" t="s">
        <v>1381</v>
      </c>
    </row>
    <row r="195" spans="1:15" ht="24.95" customHeight="1" x14ac:dyDescent="0.2">
      <c r="A195" s="184"/>
      <c r="B195" s="332"/>
      <c r="C195" s="71"/>
      <c r="D195" s="71"/>
      <c r="E195" s="241"/>
      <c r="F195" s="186"/>
      <c r="G195" s="71"/>
      <c r="H195" s="71"/>
      <c r="I195" s="2"/>
      <c r="J195" s="310"/>
      <c r="K195" s="314"/>
      <c r="L195" s="198">
        <v>5691257.8200000003</v>
      </c>
      <c r="M195" s="191" t="s">
        <v>1382</v>
      </c>
    </row>
    <row r="196" spans="1:15" ht="24.95" customHeight="1" x14ac:dyDescent="0.2">
      <c r="A196" s="184"/>
      <c r="B196" s="332"/>
      <c r="C196" s="71"/>
      <c r="D196" s="71"/>
      <c r="E196" s="241"/>
      <c r="F196" s="186"/>
      <c r="G196" s="71"/>
      <c r="H196" s="71"/>
      <c r="I196" s="2"/>
      <c r="J196" s="310"/>
      <c r="K196" s="314"/>
      <c r="L196" s="198">
        <v>4131652.57</v>
      </c>
      <c r="M196" s="191" t="s">
        <v>1383</v>
      </c>
    </row>
    <row r="197" spans="1:15" ht="24.95" customHeight="1" x14ac:dyDescent="0.2">
      <c r="A197" s="184"/>
      <c r="B197" s="332"/>
      <c r="C197" s="71"/>
      <c r="D197" s="71"/>
      <c r="E197" s="241"/>
      <c r="F197" s="186"/>
      <c r="G197" s="71"/>
      <c r="H197" s="71"/>
      <c r="I197" s="2"/>
      <c r="J197" s="310"/>
      <c r="K197" s="314"/>
      <c r="L197" s="198">
        <v>2929861.84</v>
      </c>
      <c r="M197" s="191" t="s">
        <v>1384</v>
      </c>
    </row>
    <row r="198" spans="1:15" ht="24.95" customHeight="1" x14ac:dyDescent="0.2">
      <c r="A198" s="184" t="s">
        <v>318</v>
      </c>
      <c r="B198" s="332" t="s">
        <v>800</v>
      </c>
      <c r="C198" s="71">
        <v>23050101</v>
      </c>
      <c r="D198" s="71">
        <v>70421</v>
      </c>
      <c r="E198" s="241" t="s">
        <v>866</v>
      </c>
      <c r="F198" s="186" t="s">
        <v>317</v>
      </c>
      <c r="G198" s="71" t="s">
        <v>1030</v>
      </c>
      <c r="H198" s="71"/>
      <c r="I198" s="2"/>
      <c r="J198" s="198">
        <v>1896147170</v>
      </c>
      <c r="K198" s="314"/>
      <c r="L198" s="198">
        <v>678500000</v>
      </c>
      <c r="M198" s="160" t="s">
        <v>1572</v>
      </c>
      <c r="O198" s="1" t="s">
        <v>1052</v>
      </c>
    </row>
    <row r="199" spans="1:15" ht="24.95" customHeight="1" x14ac:dyDescent="0.2">
      <c r="A199" s="184" t="s">
        <v>318</v>
      </c>
      <c r="B199" s="332" t="s">
        <v>800</v>
      </c>
      <c r="C199" s="71">
        <v>23050101</v>
      </c>
      <c r="D199" s="71">
        <v>70421</v>
      </c>
      <c r="E199" s="241" t="s">
        <v>866</v>
      </c>
      <c r="F199" s="186" t="s">
        <v>317</v>
      </c>
      <c r="G199" s="71" t="s">
        <v>1030</v>
      </c>
      <c r="H199" s="71"/>
      <c r="I199" s="2"/>
      <c r="J199" s="198">
        <v>70000000</v>
      </c>
      <c r="K199" s="378"/>
      <c r="L199" s="392"/>
      <c r="M199" s="160" t="s">
        <v>1460</v>
      </c>
      <c r="N199" s="1" t="s">
        <v>1050</v>
      </c>
    </row>
    <row r="200" spans="1:15" ht="24.95" customHeight="1" x14ac:dyDescent="0.2">
      <c r="A200" s="184"/>
      <c r="B200" s="332"/>
      <c r="C200" s="71"/>
      <c r="D200" s="71"/>
      <c r="E200" s="241"/>
      <c r="F200" s="186"/>
      <c r="G200" s="71"/>
      <c r="H200" s="71"/>
      <c r="I200" s="2"/>
      <c r="J200" s="198">
        <v>800000000</v>
      </c>
      <c r="K200" s="378">
        <v>106061872.72</v>
      </c>
      <c r="L200" s="388">
        <v>1832325466.6900001</v>
      </c>
      <c r="M200" s="301" t="s">
        <v>1461</v>
      </c>
    </row>
    <row r="201" spans="1:15" ht="24.95" customHeight="1" x14ac:dyDescent="0.2">
      <c r="A201" s="184"/>
      <c r="B201" s="332"/>
      <c r="C201" s="71"/>
      <c r="D201" s="71"/>
      <c r="E201" s="241"/>
      <c r="F201" s="186"/>
      <c r="G201" s="71"/>
      <c r="H201" s="71"/>
      <c r="I201" s="2"/>
      <c r="J201" s="198"/>
      <c r="K201" s="314"/>
      <c r="L201" s="388"/>
      <c r="M201" s="301" t="s">
        <v>1573</v>
      </c>
    </row>
    <row r="202" spans="1:15" ht="24.95" customHeight="1" x14ac:dyDescent="0.2">
      <c r="A202" s="184"/>
      <c r="B202" s="332"/>
      <c r="C202" s="71"/>
      <c r="D202" s="71"/>
      <c r="E202" s="241"/>
      <c r="F202" s="186"/>
      <c r="G202" s="71"/>
      <c r="H202" s="71"/>
      <c r="I202" s="2"/>
      <c r="J202" s="198"/>
      <c r="K202" s="314"/>
      <c r="L202" s="390">
        <v>143500000</v>
      </c>
      <c r="M202" s="301" t="s">
        <v>1462</v>
      </c>
    </row>
    <row r="203" spans="1:15" ht="24.95" customHeight="1" x14ac:dyDescent="0.2">
      <c r="A203" s="184"/>
      <c r="B203" s="332"/>
      <c r="C203" s="71"/>
      <c r="D203" s="71"/>
      <c r="E203" s="241"/>
      <c r="F203" s="186"/>
      <c r="G203" s="71"/>
      <c r="H203" s="71"/>
      <c r="I203" s="2"/>
      <c r="J203" s="198"/>
      <c r="K203" s="314"/>
      <c r="L203" s="390"/>
      <c r="M203" s="301"/>
    </row>
    <row r="204" spans="1:15" ht="24.95" customHeight="1" x14ac:dyDescent="0.2">
      <c r="A204" s="184" t="s">
        <v>318</v>
      </c>
      <c r="B204" s="332" t="s">
        <v>798</v>
      </c>
      <c r="C204" s="71">
        <v>23010140</v>
      </c>
      <c r="D204" s="71">
        <v>70421</v>
      </c>
      <c r="E204" s="241" t="s">
        <v>867</v>
      </c>
      <c r="F204" s="186" t="s">
        <v>317</v>
      </c>
      <c r="G204" s="71" t="s">
        <v>1030</v>
      </c>
      <c r="H204" s="71" t="s">
        <v>178</v>
      </c>
      <c r="I204" s="2" t="s">
        <v>283</v>
      </c>
      <c r="J204" s="198">
        <v>80000000</v>
      </c>
      <c r="K204" s="314"/>
      <c r="L204" s="198">
        <v>80000000</v>
      </c>
      <c r="M204" s="191" t="s">
        <v>1496</v>
      </c>
      <c r="N204" s="1" t="s">
        <v>1050</v>
      </c>
    </row>
    <row r="205" spans="1:15" ht="24.95" customHeight="1" x14ac:dyDescent="0.2">
      <c r="A205" s="9"/>
      <c r="B205" s="332"/>
      <c r="C205" s="60"/>
      <c r="D205" s="60"/>
      <c r="E205" s="241"/>
      <c r="F205" s="168"/>
      <c r="G205" s="71"/>
      <c r="H205" s="71"/>
      <c r="I205" s="60"/>
      <c r="J205" s="272"/>
      <c r="K205" s="313"/>
      <c r="L205" s="313"/>
      <c r="M205" s="191"/>
    </row>
    <row r="206" spans="1:15" ht="24.95" customHeight="1" x14ac:dyDescent="0.2">
      <c r="A206" s="184" t="s">
        <v>318</v>
      </c>
      <c r="B206" s="332" t="s">
        <v>798</v>
      </c>
      <c r="C206" s="71">
        <v>23050101</v>
      </c>
      <c r="D206" s="71">
        <v>70421</v>
      </c>
      <c r="E206" s="241" t="s">
        <v>867</v>
      </c>
      <c r="F206" s="186" t="s">
        <v>317</v>
      </c>
      <c r="G206" s="71">
        <v>12621600</v>
      </c>
      <c r="H206" s="71" t="s">
        <v>459</v>
      </c>
      <c r="I206" s="208" t="s">
        <v>831</v>
      </c>
      <c r="J206" s="198">
        <v>20000000</v>
      </c>
      <c r="K206" s="314"/>
      <c r="L206" s="198">
        <v>20000000</v>
      </c>
      <c r="M206" s="191" t="s">
        <v>1497</v>
      </c>
      <c r="N206" s="1" t="s">
        <v>1050</v>
      </c>
    </row>
    <row r="207" spans="1:15" ht="24.95" customHeight="1" x14ac:dyDescent="0.2">
      <c r="A207" s="184"/>
      <c r="B207" s="188"/>
      <c r="C207" s="71"/>
      <c r="D207" s="71"/>
      <c r="E207" s="241"/>
      <c r="F207" s="186"/>
      <c r="G207" s="71"/>
      <c r="H207" s="71"/>
      <c r="I207" s="208"/>
      <c r="J207" s="198"/>
      <c r="K207" s="314"/>
      <c r="L207" s="314"/>
      <c r="M207" s="191" t="s">
        <v>1191</v>
      </c>
    </row>
    <row r="208" spans="1:15" ht="24.95" customHeight="1" x14ac:dyDescent="0.2">
      <c r="A208" s="184"/>
      <c r="B208" s="188"/>
      <c r="C208" s="71"/>
      <c r="D208" s="71"/>
      <c r="E208" s="241"/>
      <c r="F208" s="186"/>
      <c r="G208" s="71"/>
      <c r="H208" s="71"/>
      <c r="I208" s="208"/>
      <c r="J208" s="198"/>
      <c r="K208" s="314"/>
      <c r="L208" s="314"/>
      <c r="M208" s="191"/>
    </row>
    <row r="209" spans="1:15" ht="24.95" customHeight="1" x14ac:dyDescent="0.2">
      <c r="A209" s="184" t="s">
        <v>318</v>
      </c>
      <c r="B209" s="332" t="s">
        <v>798</v>
      </c>
      <c r="C209" s="71">
        <v>23050107</v>
      </c>
      <c r="D209" s="71">
        <v>70421</v>
      </c>
      <c r="E209" s="241" t="s">
        <v>868</v>
      </c>
      <c r="F209" s="186" t="s">
        <v>317</v>
      </c>
      <c r="G209" s="71">
        <v>12621600</v>
      </c>
      <c r="H209" s="71" t="s">
        <v>179</v>
      </c>
      <c r="I209" s="208" t="s">
        <v>832</v>
      </c>
      <c r="J209" s="198">
        <v>15500000</v>
      </c>
      <c r="K209" s="314"/>
      <c r="L209" s="198">
        <v>0</v>
      </c>
      <c r="M209" s="191"/>
      <c r="O209" s="1" t="s">
        <v>1051</v>
      </c>
    </row>
    <row r="210" spans="1:15" ht="24.95" customHeight="1" x14ac:dyDescent="0.2">
      <c r="A210" s="9"/>
      <c r="B210" s="332"/>
      <c r="C210" s="60"/>
      <c r="D210" s="60"/>
      <c r="E210" s="241"/>
      <c r="F210" s="168"/>
      <c r="G210" s="71"/>
      <c r="H210" s="71"/>
      <c r="I210" s="208"/>
      <c r="J210" s="272"/>
      <c r="K210" s="313"/>
      <c r="L210" s="313"/>
      <c r="M210" s="191"/>
    </row>
    <row r="211" spans="1:15" ht="24.95" customHeight="1" x14ac:dyDescent="0.2">
      <c r="A211" s="184" t="s">
        <v>318</v>
      </c>
      <c r="B211" s="332" t="s">
        <v>798</v>
      </c>
      <c r="C211" s="71">
        <v>23050101</v>
      </c>
      <c r="D211" s="71">
        <v>70421</v>
      </c>
      <c r="E211" s="241" t="s">
        <v>869</v>
      </c>
      <c r="F211" s="186" t="s">
        <v>317</v>
      </c>
      <c r="G211" s="71">
        <v>12621600</v>
      </c>
      <c r="H211" s="71" t="s">
        <v>180</v>
      </c>
      <c r="I211" s="208" t="s">
        <v>833</v>
      </c>
      <c r="J211" s="198">
        <v>70000000</v>
      </c>
      <c r="K211" s="314"/>
      <c r="L211" s="198">
        <v>35000000</v>
      </c>
      <c r="M211" s="191" t="s">
        <v>711</v>
      </c>
      <c r="O211" s="1" t="s">
        <v>1051</v>
      </c>
    </row>
    <row r="212" spans="1:15" ht="24.95" customHeight="1" x14ac:dyDescent="0.2">
      <c r="A212" s="184" t="s">
        <v>318</v>
      </c>
      <c r="B212" s="332" t="s">
        <v>798</v>
      </c>
      <c r="C212" s="71">
        <v>23050101</v>
      </c>
      <c r="D212" s="71">
        <v>70421</v>
      </c>
      <c r="E212" s="241" t="s">
        <v>869</v>
      </c>
      <c r="F212" s="186" t="s">
        <v>317</v>
      </c>
      <c r="G212" s="71"/>
      <c r="H212" s="71"/>
      <c r="I212" s="208"/>
      <c r="J212" s="198">
        <v>55000000</v>
      </c>
      <c r="K212" s="314"/>
      <c r="L212" s="314">
        <v>5000000</v>
      </c>
      <c r="M212" s="191" t="s">
        <v>1192</v>
      </c>
      <c r="O212" s="1" t="s">
        <v>1051</v>
      </c>
    </row>
    <row r="213" spans="1:15" ht="24.95" customHeight="1" x14ac:dyDescent="0.2">
      <c r="A213" s="184"/>
      <c r="B213" s="332"/>
      <c r="C213" s="71"/>
      <c r="D213" s="71"/>
      <c r="E213" s="241"/>
      <c r="F213" s="186"/>
      <c r="G213" s="71"/>
      <c r="H213" s="71"/>
      <c r="I213" s="60"/>
      <c r="J213" s="198"/>
      <c r="K213" s="314"/>
      <c r="L213" s="314"/>
      <c r="M213" s="191"/>
    </row>
    <row r="214" spans="1:15" ht="24.95" customHeight="1" x14ac:dyDescent="0.2">
      <c r="A214" s="184" t="s">
        <v>318</v>
      </c>
      <c r="B214" s="332" t="s">
        <v>798</v>
      </c>
      <c r="C214" s="71">
        <v>23020113</v>
      </c>
      <c r="D214" s="71">
        <v>70421</v>
      </c>
      <c r="E214" s="241" t="s">
        <v>870</v>
      </c>
      <c r="F214" s="186" t="s">
        <v>317</v>
      </c>
      <c r="G214" s="71" t="s">
        <v>1030</v>
      </c>
      <c r="H214" s="71" t="s">
        <v>181</v>
      </c>
      <c r="I214" s="60" t="s">
        <v>161</v>
      </c>
      <c r="J214" s="198">
        <v>180000000</v>
      </c>
      <c r="K214" s="314"/>
      <c r="L214" s="198">
        <v>15000000</v>
      </c>
      <c r="M214" s="191" t="s">
        <v>1193</v>
      </c>
      <c r="N214" s="1" t="s">
        <v>1050</v>
      </c>
    </row>
    <row r="215" spans="1:15" ht="24.95" customHeight="1" x14ac:dyDescent="0.2">
      <c r="A215" s="9"/>
      <c r="B215" s="332"/>
      <c r="C215" s="60"/>
      <c r="D215" s="60"/>
      <c r="E215" s="241"/>
      <c r="F215" s="168"/>
      <c r="G215" s="71"/>
      <c r="H215" s="71"/>
      <c r="I215" s="201"/>
      <c r="J215" s="309"/>
      <c r="K215" s="359"/>
      <c r="L215" s="359"/>
      <c r="M215" s="191" t="s">
        <v>712</v>
      </c>
    </row>
    <row r="216" spans="1:15" ht="24.95" customHeight="1" x14ac:dyDescent="0.2">
      <c r="A216" s="9"/>
      <c r="B216" s="332"/>
      <c r="C216" s="60"/>
      <c r="D216" s="60"/>
      <c r="E216" s="241"/>
      <c r="F216" s="168"/>
      <c r="G216" s="71"/>
      <c r="H216" s="71"/>
      <c r="I216" s="201"/>
      <c r="J216" s="198">
        <v>260000000</v>
      </c>
      <c r="K216" s="359"/>
      <c r="L216" s="314">
        <v>5000000</v>
      </c>
      <c r="M216" s="191" t="s">
        <v>1194</v>
      </c>
    </row>
    <row r="217" spans="1:15" ht="24.95" customHeight="1" x14ac:dyDescent="0.2">
      <c r="A217" s="9"/>
      <c r="B217" s="332"/>
      <c r="C217" s="60"/>
      <c r="D217" s="60"/>
      <c r="E217" s="241"/>
      <c r="F217" s="168"/>
      <c r="G217" s="71"/>
      <c r="H217" s="71"/>
      <c r="I217" s="201"/>
      <c r="J217" s="309"/>
      <c r="K217" s="359"/>
      <c r="L217" s="359"/>
      <c r="M217" s="191"/>
    </row>
    <row r="218" spans="1:15" ht="24.95" customHeight="1" x14ac:dyDescent="0.2">
      <c r="A218" s="184" t="s">
        <v>318</v>
      </c>
      <c r="B218" s="332" t="s">
        <v>798</v>
      </c>
      <c r="C218" s="71">
        <v>23010127</v>
      </c>
      <c r="D218" s="71">
        <v>70421</v>
      </c>
      <c r="E218" s="241" t="s">
        <v>870</v>
      </c>
      <c r="F218" s="186" t="s">
        <v>317</v>
      </c>
      <c r="G218" s="71" t="s">
        <v>1030</v>
      </c>
      <c r="H218" s="71" t="s">
        <v>182</v>
      </c>
      <c r="I218" s="10" t="s">
        <v>834</v>
      </c>
      <c r="J218" s="198"/>
      <c r="K218" s="314"/>
      <c r="L218" s="314">
        <v>0</v>
      </c>
      <c r="M218" s="191"/>
    </row>
    <row r="219" spans="1:15" ht="24.95" customHeight="1" x14ac:dyDescent="0.2">
      <c r="A219" s="9"/>
      <c r="B219" s="332"/>
      <c r="C219" s="60"/>
      <c r="D219" s="60"/>
      <c r="E219" s="241"/>
      <c r="F219" s="168"/>
      <c r="G219" s="71"/>
      <c r="H219" s="71"/>
      <c r="I219" s="10"/>
      <c r="J219" s="309"/>
      <c r="K219" s="359"/>
      <c r="L219" s="359"/>
      <c r="M219" s="191"/>
    </row>
    <row r="220" spans="1:15" ht="24.95" customHeight="1" x14ac:dyDescent="0.2">
      <c r="A220" s="184" t="s">
        <v>318</v>
      </c>
      <c r="B220" s="332" t="s">
        <v>798</v>
      </c>
      <c r="C220" s="71">
        <v>23050108</v>
      </c>
      <c r="D220" s="71">
        <v>70421</v>
      </c>
      <c r="E220" s="241" t="s">
        <v>871</v>
      </c>
      <c r="F220" s="186" t="s">
        <v>317</v>
      </c>
      <c r="G220" s="71" t="s">
        <v>1030</v>
      </c>
      <c r="H220" s="228" t="s">
        <v>460</v>
      </c>
      <c r="I220" s="229" t="s">
        <v>461</v>
      </c>
      <c r="J220" s="198">
        <v>25000000</v>
      </c>
      <c r="K220" s="314"/>
      <c r="L220" s="198">
        <v>0</v>
      </c>
      <c r="M220" s="160"/>
      <c r="N220" s="1" t="s">
        <v>1050</v>
      </c>
    </row>
    <row r="221" spans="1:15" ht="24.95" customHeight="1" x14ac:dyDescent="0.2">
      <c r="A221" s="9"/>
      <c r="B221" s="332"/>
      <c r="C221" s="60"/>
      <c r="D221" s="60"/>
      <c r="E221" s="241"/>
      <c r="F221" s="168"/>
      <c r="G221" s="71"/>
      <c r="H221" s="72"/>
      <c r="I221" s="60"/>
      <c r="J221" s="198"/>
      <c r="K221" s="314"/>
      <c r="L221" s="314"/>
      <c r="M221" s="160"/>
    </row>
    <row r="222" spans="1:15" ht="24.95" customHeight="1" x14ac:dyDescent="0.2">
      <c r="A222" s="184" t="s">
        <v>318</v>
      </c>
      <c r="B222" s="332" t="s">
        <v>798</v>
      </c>
      <c r="C222" s="210">
        <v>23010127</v>
      </c>
      <c r="D222" s="71">
        <v>70421</v>
      </c>
      <c r="E222" s="241" t="s">
        <v>871</v>
      </c>
      <c r="F222" s="186" t="s">
        <v>317</v>
      </c>
      <c r="G222" s="71" t="s">
        <v>1030</v>
      </c>
      <c r="H222" s="72" t="s">
        <v>476</v>
      </c>
      <c r="I222" s="208" t="s">
        <v>835</v>
      </c>
      <c r="J222" s="198"/>
      <c r="K222" s="314"/>
      <c r="L222" s="198">
        <v>0</v>
      </c>
      <c r="M222" s="191"/>
    </row>
    <row r="223" spans="1:15" ht="24.95" customHeight="1" x14ac:dyDescent="0.2">
      <c r="A223" s="184"/>
      <c r="B223" s="332"/>
      <c r="C223" s="210"/>
      <c r="D223" s="71"/>
      <c r="E223" s="241"/>
      <c r="F223" s="186"/>
      <c r="G223" s="71"/>
      <c r="H223" s="72"/>
      <c r="I223" s="208"/>
      <c r="J223" s="198"/>
      <c r="K223" s="314"/>
      <c r="L223" s="314"/>
      <c r="M223" s="191"/>
    </row>
    <row r="224" spans="1:15" ht="24.95" customHeight="1" x14ac:dyDescent="0.2">
      <c r="A224" s="9"/>
      <c r="B224" s="332"/>
      <c r="C224" s="60"/>
      <c r="D224" s="60"/>
      <c r="E224" s="241"/>
      <c r="F224" s="168"/>
      <c r="G224" s="71"/>
      <c r="H224" s="72"/>
      <c r="I224" s="208"/>
      <c r="J224" s="198"/>
      <c r="K224" s="314"/>
      <c r="L224" s="314"/>
      <c r="M224" s="302" t="s">
        <v>756</v>
      </c>
    </row>
    <row r="225" spans="1:15" ht="24.95" customHeight="1" x14ac:dyDescent="0.2">
      <c r="A225" s="184" t="s">
        <v>318</v>
      </c>
      <c r="B225" s="332" t="s">
        <v>798</v>
      </c>
      <c r="C225" s="71">
        <v>23030113</v>
      </c>
      <c r="D225" s="71">
        <v>70421</v>
      </c>
      <c r="E225" s="241" t="s">
        <v>872</v>
      </c>
      <c r="F225" s="186" t="s">
        <v>317</v>
      </c>
      <c r="G225" s="71" t="s">
        <v>1030</v>
      </c>
      <c r="H225" s="228" t="s">
        <v>284</v>
      </c>
      <c r="I225" s="229" t="s">
        <v>285</v>
      </c>
      <c r="J225" s="227">
        <v>1011259060</v>
      </c>
      <c r="K225" s="358">
        <v>218195500</v>
      </c>
      <c r="L225" s="198">
        <v>720000000</v>
      </c>
      <c r="M225" s="191" t="s">
        <v>1498</v>
      </c>
      <c r="O225" s="1" t="s">
        <v>1052</v>
      </c>
    </row>
    <row r="226" spans="1:15" ht="24.95" customHeight="1" x14ac:dyDescent="0.2">
      <c r="A226" s="184" t="s">
        <v>318</v>
      </c>
      <c r="B226" s="332" t="s">
        <v>798</v>
      </c>
      <c r="C226" s="71">
        <v>23030113</v>
      </c>
      <c r="D226" s="71">
        <v>70421</v>
      </c>
      <c r="E226" s="241" t="s">
        <v>872</v>
      </c>
      <c r="F226" s="186" t="s">
        <v>317</v>
      </c>
      <c r="G226" s="71" t="s">
        <v>1030</v>
      </c>
      <c r="H226" s="228"/>
      <c r="I226" s="229"/>
      <c r="J226" s="227">
        <v>50000000</v>
      </c>
      <c r="K226" s="358"/>
      <c r="L226" s="198"/>
      <c r="M226" s="191"/>
      <c r="O226" s="1" t="s">
        <v>1052</v>
      </c>
    </row>
    <row r="227" spans="1:15" ht="24.95" customHeight="1" x14ac:dyDescent="0.2">
      <c r="A227" s="184" t="s">
        <v>318</v>
      </c>
      <c r="B227" s="332" t="s">
        <v>798</v>
      </c>
      <c r="C227" s="71">
        <v>23030113</v>
      </c>
      <c r="D227" s="71">
        <v>70421</v>
      </c>
      <c r="E227" s="241" t="s">
        <v>872</v>
      </c>
      <c r="F227" s="186" t="s">
        <v>317</v>
      </c>
      <c r="G227" s="71" t="s">
        <v>1030</v>
      </c>
      <c r="H227" s="72"/>
      <c r="I227" s="208"/>
      <c r="J227" s="198">
        <v>706069875.36000001</v>
      </c>
      <c r="K227" s="314"/>
      <c r="L227" s="198"/>
      <c r="M227" s="302"/>
      <c r="O227" s="1" t="s">
        <v>1052</v>
      </c>
    </row>
    <row r="228" spans="1:15" ht="24.95" customHeight="1" x14ac:dyDescent="0.2">
      <c r="A228" s="9"/>
      <c r="B228" s="332"/>
      <c r="C228" s="60"/>
      <c r="D228" s="60"/>
      <c r="E228" s="241"/>
      <c r="F228" s="168"/>
      <c r="G228" s="71"/>
      <c r="H228" s="72"/>
      <c r="I228" s="208"/>
      <c r="J228" s="198"/>
      <c r="K228" s="314"/>
      <c r="L228" s="314"/>
      <c r="M228" s="302"/>
    </row>
    <row r="229" spans="1:15" ht="24.95" customHeight="1" x14ac:dyDescent="0.2">
      <c r="A229" s="230" t="s">
        <v>318</v>
      </c>
      <c r="B229" s="332" t="s">
        <v>801</v>
      </c>
      <c r="C229" s="71">
        <v>23050101</v>
      </c>
      <c r="D229" s="71">
        <v>70423</v>
      </c>
      <c r="E229" s="241" t="s">
        <v>873</v>
      </c>
      <c r="F229" s="186" t="s">
        <v>317</v>
      </c>
      <c r="G229" s="71" t="s">
        <v>1035</v>
      </c>
      <c r="H229" s="228" t="s">
        <v>183</v>
      </c>
      <c r="I229" s="229" t="s">
        <v>836</v>
      </c>
      <c r="J229" s="198">
        <v>30000000</v>
      </c>
      <c r="K229" s="314"/>
      <c r="L229" s="198">
        <v>20000000</v>
      </c>
      <c r="M229" s="66" t="s">
        <v>696</v>
      </c>
      <c r="N229" s="1" t="s">
        <v>1050</v>
      </c>
    </row>
    <row r="230" spans="1:15" ht="24.95" customHeight="1" x14ac:dyDescent="0.2">
      <c r="A230" s="230" t="s">
        <v>318</v>
      </c>
      <c r="B230" s="332" t="s">
        <v>801</v>
      </c>
      <c r="C230" s="71">
        <v>23020118</v>
      </c>
      <c r="D230" s="71">
        <v>70423</v>
      </c>
      <c r="E230" s="241" t="s">
        <v>873</v>
      </c>
      <c r="F230" s="186" t="s">
        <v>317</v>
      </c>
      <c r="G230" s="71" t="s">
        <v>1035</v>
      </c>
      <c r="H230" s="71"/>
      <c r="I230" s="60"/>
      <c r="J230" s="198">
        <v>250000000</v>
      </c>
      <c r="K230" s="314"/>
      <c r="L230" s="314">
        <v>100000000</v>
      </c>
      <c r="M230" s="66" t="s">
        <v>1150</v>
      </c>
      <c r="O230" s="1" t="s">
        <v>1051</v>
      </c>
    </row>
    <row r="231" spans="1:15" ht="24.95" customHeight="1" x14ac:dyDescent="0.2">
      <c r="A231" s="230"/>
      <c r="B231" s="332"/>
      <c r="C231" s="71"/>
      <c r="D231" s="71"/>
      <c r="E231" s="241"/>
      <c r="F231" s="186"/>
      <c r="G231" s="71"/>
      <c r="H231" s="71"/>
      <c r="I231" s="60"/>
      <c r="J231" s="198"/>
      <c r="K231" s="314"/>
      <c r="L231" s="314"/>
      <c r="M231" s="370"/>
    </row>
    <row r="232" spans="1:15" ht="12.75" x14ac:dyDescent="0.2">
      <c r="A232" s="230" t="s">
        <v>318</v>
      </c>
      <c r="B232" s="332" t="s">
        <v>801</v>
      </c>
      <c r="C232" s="71">
        <v>23020113</v>
      </c>
      <c r="D232" s="71">
        <v>70423</v>
      </c>
      <c r="E232" s="241" t="s">
        <v>874</v>
      </c>
      <c r="F232" s="186" t="s">
        <v>317</v>
      </c>
      <c r="G232" s="71" t="s">
        <v>1034</v>
      </c>
      <c r="H232" s="71" t="s">
        <v>184</v>
      </c>
      <c r="I232" s="60" t="s">
        <v>837</v>
      </c>
      <c r="J232" s="227">
        <v>17500000</v>
      </c>
      <c r="K232" s="358">
        <v>13600000</v>
      </c>
      <c r="L232" s="198">
        <v>9000000</v>
      </c>
      <c r="M232" s="191" t="s">
        <v>697</v>
      </c>
      <c r="O232" s="1" t="s">
        <v>1053</v>
      </c>
    </row>
    <row r="233" spans="1:15" ht="24.95" customHeight="1" x14ac:dyDescent="0.2">
      <c r="A233" s="230" t="s">
        <v>318</v>
      </c>
      <c r="B233" s="332" t="s">
        <v>801</v>
      </c>
      <c r="C233" s="71">
        <v>23020113</v>
      </c>
      <c r="D233" s="71">
        <v>70423</v>
      </c>
      <c r="E233" s="241" t="s">
        <v>874</v>
      </c>
      <c r="F233" s="186" t="s">
        <v>317</v>
      </c>
      <c r="G233" s="71" t="s">
        <v>1034</v>
      </c>
      <c r="H233" s="71"/>
      <c r="I233" s="208"/>
      <c r="J233" s="272">
        <v>21000000</v>
      </c>
      <c r="K233" s="313"/>
      <c r="L233" s="198">
        <v>9000000</v>
      </c>
      <c r="M233" s="191" t="s">
        <v>698</v>
      </c>
      <c r="O233" s="1" t="s">
        <v>1053</v>
      </c>
    </row>
    <row r="234" spans="1:15" ht="24.95" customHeight="1" x14ac:dyDescent="0.2">
      <c r="A234" s="230" t="s">
        <v>318</v>
      </c>
      <c r="B234" s="332" t="s">
        <v>801</v>
      </c>
      <c r="C234" s="71">
        <v>23020113</v>
      </c>
      <c r="D234" s="71">
        <v>70423</v>
      </c>
      <c r="E234" s="241" t="s">
        <v>874</v>
      </c>
      <c r="F234" s="186" t="s">
        <v>317</v>
      </c>
      <c r="G234" s="71" t="s">
        <v>1034</v>
      </c>
      <c r="H234" s="71"/>
      <c r="I234" s="208"/>
      <c r="J234" s="272">
        <v>17000000</v>
      </c>
      <c r="K234" s="313"/>
      <c r="L234" s="198">
        <v>12000000</v>
      </c>
      <c r="M234" s="191" t="s">
        <v>699</v>
      </c>
      <c r="O234" s="1" t="s">
        <v>1053</v>
      </c>
    </row>
    <row r="235" spans="1:15" ht="24.95" customHeight="1" x14ac:dyDescent="0.2">
      <c r="A235" s="230" t="s">
        <v>318</v>
      </c>
      <c r="B235" s="332" t="s">
        <v>801</v>
      </c>
      <c r="C235" s="71">
        <v>23020113</v>
      </c>
      <c r="D235" s="71">
        <v>70423</v>
      </c>
      <c r="E235" s="241" t="s">
        <v>874</v>
      </c>
      <c r="F235" s="186" t="s">
        <v>317</v>
      </c>
      <c r="G235" s="71" t="s">
        <v>1034</v>
      </c>
      <c r="H235" s="71"/>
      <c r="I235" s="208"/>
      <c r="J235" s="272">
        <v>16000000</v>
      </c>
      <c r="K235" s="313"/>
      <c r="L235" s="198">
        <v>1500000000</v>
      </c>
      <c r="M235" s="191" t="s">
        <v>1385</v>
      </c>
      <c r="O235" s="1" t="s">
        <v>1053</v>
      </c>
    </row>
    <row r="236" spans="1:15" ht="24.95" customHeight="1" x14ac:dyDescent="0.2">
      <c r="A236" s="230" t="s">
        <v>318</v>
      </c>
      <c r="B236" s="332" t="s">
        <v>801</v>
      </c>
      <c r="C236" s="71">
        <v>23020113</v>
      </c>
      <c r="D236" s="71">
        <v>70423</v>
      </c>
      <c r="E236" s="241" t="s">
        <v>874</v>
      </c>
      <c r="F236" s="186" t="s">
        <v>317</v>
      </c>
      <c r="G236" s="71" t="s">
        <v>1034</v>
      </c>
      <c r="H236" s="71"/>
      <c r="I236" s="208"/>
      <c r="J236" s="272">
        <v>16000000</v>
      </c>
      <c r="K236" s="313"/>
      <c r="L236" s="198"/>
      <c r="M236" s="191" t="s">
        <v>1370</v>
      </c>
      <c r="O236" s="1" t="s">
        <v>1053</v>
      </c>
    </row>
    <row r="237" spans="1:15" ht="24.95" customHeight="1" x14ac:dyDescent="0.2">
      <c r="A237" s="230" t="s">
        <v>318</v>
      </c>
      <c r="B237" s="332" t="s">
        <v>801</v>
      </c>
      <c r="C237" s="71">
        <v>23020113</v>
      </c>
      <c r="D237" s="71">
        <v>70423</v>
      </c>
      <c r="E237" s="241" t="s">
        <v>874</v>
      </c>
      <c r="F237" s="186" t="s">
        <v>317</v>
      </c>
      <c r="G237" s="71" t="s">
        <v>1034</v>
      </c>
      <c r="H237" s="71"/>
      <c r="I237" s="208"/>
      <c r="J237" s="272">
        <v>1500000000</v>
      </c>
      <c r="K237" s="313"/>
      <c r="L237" s="198"/>
      <c r="M237" s="191" t="s">
        <v>1371</v>
      </c>
      <c r="O237" s="1" t="s">
        <v>1053</v>
      </c>
    </row>
    <row r="238" spans="1:15" ht="24.95" customHeight="1" x14ac:dyDescent="0.2">
      <c r="A238" s="206"/>
      <c r="B238" s="188"/>
      <c r="C238" s="60"/>
      <c r="D238" s="60"/>
      <c r="E238" s="241"/>
      <c r="F238" s="168"/>
      <c r="G238" s="71"/>
      <c r="H238" s="71"/>
      <c r="I238" s="208"/>
      <c r="J238" s="74"/>
      <c r="K238" s="229"/>
      <c r="L238" s="229"/>
      <c r="M238" s="191" t="s">
        <v>1372</v>
      </c>
    </row>
    <row r="239" spans="1:15" ht="24.95" customHeight="1" x14ac:dyDescent="0.2">
      <c r="A239" s="206"/>
      <c r="B239" s="188"/>
      <c r="C239" s="60"/>
      <c r="D239" s="60"/>
      <c r="E239" s="241"/>
      <c r="F239" s="168"/>
      <c r="G239" s="71"/>
      <c r="H239" s="71"/>
      <c r="I239" s="208"/>
      <c r="J239" s="74"/>
      <c r="K239" s="229"/>
      <c r="L239" s="229"/>
      <c r="M239" s="191" t="s">
        <v>1373</v>
      </c>
    </row>
    <row r="240" spans="1:15" ht="24.95" customHeight="1" x14ac:dyDescent="0.2">
      <c r="A240" s="206"/>
      <c r="B240" s="188"/>
      <c r="C240" s="60"/>
      <c r="D240" s="60"/>
      <c r="E240" s="241"/>
      <c r="F240" s="168"/>
      <c r="G240" s="71"/>
      <c r="H240" s="71"/>
      <c r="I240" s="208"/>
      <c r="J240" s="74"/>
      <c r="K240" s="229"/>
      <c r="L240" s="229"/>
      <c r="M240" s="191"/>
    </row>
    <row r="241" spans="1:15" ht="24.95" customHeight="1" x14ac:dyDescent="0.2">
      <c r="A241" s="230" t="s">
        <v>318</v>
      </c>
      <c r="B241" s="332" t="s">
        <v>801</v>
      </c>
      <c r="C241" s="71">
        <v>23010127</v>
      </c>
      <c r="D241" s="71">
        <v>70423</v>
      </c>
      <c r="E241" s="241" t="s">
        <v>875</v>
      </c>
      <c r="F241" s="186" t="s">
        <v>317</v>
      </c>
      <c r="G241" s="71" t="s">
        <v>1034</v>
      </c>
      <c r="H241" s="71" t="s">
        <v>185</v>
      </c>
      <c r="I241" s="60" t="s">
        <v>475</v>
      </c>
      <c r="J241" s="198"/>
      <c r="K241" s="314"/>
      <c r="L241" s="198">
        <v>0</v>
      </c>
      <c r="M241" s="191"/>
    </row>
    <row r="242" spans="1:15" ht="24.95" customHeight="1" x14ac:dyDescent="0.2">
      <c r="A242" s="230" t="s">
        <v>318</v>
      </c>
      <c r="B242" s="332" t="s">
        <v>801</v>
      </c>
      <c r="C242" s="71">
        <v>23050101</v>
      </c>
      <c r="D242" s="71">
        <v>70423</v>
      </c>
      <c r="E242" s="241" t="s">
        <v>876</v>
      </c>
      <c r="F242" s="186" t="s">
        <v>317</v>
      </c>
      <c r="G242" s="71" t="s">
        <v>1034</v>
      </c>
      <c r="H242" s="71" t="s">
        <v>186</v>
      </c>
      <c r="I242" s="60" t="s">
        <v>187</v>
      </c>
      <c r="J242" s="198">
        <v>100000000</v>
      </c>
      <c r="K242" s="314"/>
      <c r="L242" s="198">
        <v>11000000</v>
      </c>
      <c r="M242" s="191" t="s">
        <v>1499</v>
      </c>
      <c r="N242" s="1" t="s">
        <v>1050</v>
      </c>
    </row>
    <row r="243" spans="1:15" ht="24.95" customHeight="1" x14ac:dyDescent="0.2">
      <c r="A243" s="230"/>
      <c r="B243" s="332"/>
      <c r="C243" s="71"/>
      <c r="D243" s="71"/>
      <c r="E243" s="241"/>
      <c r="F243" s="186"/>
      <c r="G243" s="71"/>
      <c r="H243" s="71"/>
      <c r="I243" s="60"/>
      <c r="J243" s="198"/>
      <c r="K243" s="314"/>
      <c r="L243" s="314"/>
      <c r="M243" s="191"/>
    </row>
    <row r="244" spans="1:15" ht="24.95" customHeight="1" x14ac:dyDescent="0.2">
      <c r="A244" s="230" t="s">
        <v>318</v>
      </c>
      <c r="B244" s="332" t="s">
        <v>801</v>
      </c>
      <c r="C244" s="71">
        <v>23030112</v>
      </c>
      <c r="D244" s="71">
        <v>70423</v>
      </c>
      <c r="E244" s="241" t="s">
        <v>877</v>
      </c>
      <c r="F244" s="186" t="s">
        <v>317</v>
      </c>
      <c r="G244" s="71" t="s">
        <v>1030</v>
      </c>
      <c r="H244" s="71" t="s">
        <v>68</v>
      </c>
      <c r="I244" s="60" t="s">
        <v>1386</v>
      </c>
      <c r="J244" s="198">
        <v>3000000</v>
      </c>
      <c r="K244" s="314">
        <v>3000000</v>
      </c>
      <c r="L244" s="198">
        <v>4700000</v>
      </c>
      <c r="M244" s="160" t="s">
        <v>700</v>
      </c>
      <c r="O244" s="1" t="s">
        <v>1053</v>
      </c>
    </row>
    <row r="245" spans="1:15" ht="24.95" customHeight="1" x14ac:dyDescent="0.2">
      <c r="A245" s="230" t="s">
        <v>318</v>
      </c>
      <c r="B245" s="332" t="s">
        <v>801</v>
      </c>
      <c r="C245" s="338">
        <v>23010127</v>
      </c>
      <c r="D245" s="71">
        <v>70423</v>
      </c>
      <c r="E245" s="241" t="s">
        <v>877</v>
      </c>
      <c r="F245" s="186" t="s">
        <v>317</v>
      </c>
      <c r="G245" s="71" t="s">
        <v>1030</v>
      </c>
      <c r="H245" s="71"/>
      <c r="I245" s="60"/>
      <c r="J245" s="198">
        <v>8000000</v>
      </c>
      <c r="K245" s="314"/>
      <c r="L245" s="198">
        <v>1400000</v>
      </c>
      <c r="M245" s="160" t="s">
        <v>701</v>
      </c>
      <c r="O245" s="1" t="s">
        <v>1053</v>
      </c>
    </row>
    <row r="246" spans="1:15" ht="24.95" customHeight="1" x14ac:dyDescent="0.2">
      <c r="A246" s="230" t="s">
        <v>318</v>
      </c>
      <c r="B246" s="332" t="s">
        <v>801</v>
      </c>
      <c r="C246" s="338">
        <v>23010127</v>
      </c>
      <c r="D246" s="71">
        <v>70423</v>
      </c>
      <c r="E246" s="241" t="s">
        <v>877</v>
      </c>
      <c r="F246" s="186" t="s">
        <v>317</v>
      </c>
      <c r="G246" s="71" t="s">
        <v>1030</v>
      </c>
      <c r="H246" s="71"/>
      <c r="I246" s="60"/>
      <c r="J246" s="198">
        <v>18000000</v>
      </c>
      <c r="K246" s="314"/>
      <c r="L246" s="198">
        <v>12900000</v>
      </c>
      <c r="M246" s="160" t="s">
        <v>1151</v>
      </c>
      <c r="O246" s="1" t="s">
        <v>1053</v>
      </c>
    </row>
    <row r="247" spans="1:15" ht="24.95" customHeight="1" x14ac:dyDescent="0.2">
      <c r="A247" s="230" t="s">
        <v>318</v>
      </c>
      <c r="B247" s="332" t="s">
        <v>801</v>
      </c>
      <c r="C247" s="71">
        <v>23030112</v>
      </c>
      <c r="D247" s="71">
        <v>70423</v>
      </c>
      <c r="E247" s="241" t="s">
        <v>877</v>
      </c>
      <c r="F247" s="186" t="s">
        <v>317</v>
      </c>
      <c r="G247" s="71" t="s">
        <v>1030</v>
      </c>
      <c r="H247" s="71"/>
      <c r="I247" s="60"/>
      <c r="J247" s="198">
        <v>3500000</v>
      </c>
      <c r="K247" s="314"/>
      <c r="L247" s="198"/>
      <c r="M247" s="160"/>
      <c r="O247" s="1" t="s">
        <v>1053</v>
      </c>
    </row>
    <row r="248" spans="1:15" ht="24.95" customHeight="1" x14ac:dyDescent="0.2">
      <c r="A248" s="184"/>
      <c r="B248" s="188"/>
      <c r="C248" s="71"/>
      <c r="D248" s="71"/>
      <c r="E248" s="241"/>
      <c r="F248" s="186"/>
      <c r="G248" s="71"/>
      <c r="H248" s="71"/>
      <c r="I248" s="60"/>
      <c r="J248" s="198"/>
      <c r="K248" s="314"/>
      <c r="L248" s="314"/>
      <c r="M248" s="160"/>
    </row>
    <row r="249" spans="1:15" ht="24.95" customHeight="1" x14ac:dyDescent="0.2">
      <c r="A249" s="184" t="s">
        <v>318</v>
      </c>
      <c r="B249" s="332" t="s">
        <v>801</v>
      </c>
      <c r="C249" s="71">
        <v>23020113</v>
      </c>
      <c r="D249" s="71">
        <v>70423</v>
      </c>
      <c r="E249" s="241" t="s">
        <v>878</v>
      </c>
      <c r="F249" s="186" t="s">
        <v>317</v>
      </c>
      <c r="G249" s="71" t="s">
        <v>1030</v>
      </c>
      <c r="H249" s="71" t="s">
        <v>188</v>
      </c>
      <c r="I249" s="10" t="s">
        <v>838</v>
      </c>
      <c r="J249" s="198">
        <v>50000000</v>
      </c>
      <c r="K249" s="314"/>
      <c r="L249" s="198">
        <v>10000000</v>
      </c>
      <c r="M249" s="231" t="s">
        <v>1152</v>
      </c>
      <c r="N249" s="1" t="s">
        <v>1050</v>
      </c>
    </row>
    <row r="250" spans="1:15" ht="24.95" customHeight="1" x14ac:dyDescent="0.2">
      <c r="A250" s="184"/>
      <c r="B250" s="332"/>
      <c r="C250" s="71"/>
      <c r="D250" s="70"/>
      <c r="E250" s="241"/>
      <c r="F250" s="232"/>
      <c r="G250" s="71"/>
      <c r="H250" s="71"/>
      <c r="I250" s="10"/>
      <c r="J250" s="198"/>
      <c r="K250" s="314"/>
      <c r="L250" s="314">
        <v>3000000</v>
      </c>
      <c r="M250" s="231" t="s">
        <v>1153</v>
      </c>
    </row>
    <row r="251" spans="1:15" ht="24.95" customHeight="1" x14ac:dyDescent="0.2">
      <c r="A251" s="184" t="s">
        <v>318</v>
      </c>
      <c r="B251" s="332" t="s">
        <v>801</v>
      </c>
      <c r="C251" s="71">
        <v>23010127</v>
      </c>
      <c r="D251" s="71">
        <v>70423</v>
      </c>
      <c r="E251" s="241" t="s">
        <v>879</v>
      </c>
      <c r="F251" s="186" t="s">
        <v>317</v>
      </c>
      <c r="G251" s="71" t="s">
        <v>1030</v>
      </c>
      <c r="H251" s="71" t="s">
        <v>189</v>
      </c>
      <c r="I251" s="10" t="s">
        <v>203</v>
      </c>
      <c r="J251" s="198"/>
      <c r="K251" s="314"/>
      <c r="L251" s="314">
        <v>7000000</v>
      </c>
      <c r="M251" s="231" t="s">
        <v>1154</v>
      </c>
    </row>
    <row r="252" spans="1:15" ht="24.95" customHeight="1" x14ac:dyDescent="0.2">
      <c r="A252" s="9"/>
      <c r="B252" s="188"/>
      <c r="C252" s="60"/>
      <c r="D252" s="60"/>
      <c r="E252" s="241"/>
      <c r="F252" s="168"/>
      <c r="G252" s="71"/>
      <c r="H252" s="71"/>
      <c r="I252" s="60"/>
      <c r="J252" s="198"/>
      <c r="K252" s="314"/>
      <c r="L252" s="314"/>
      <c r="M252" s="231"/>
    </row>
    <row r="253" spans="1:15" ht="24.95" customHeight="1" x14ac:dyDescent="0.2">
      <c r="A253" s="184" t="s">
        <v>318</v>
      </c>
      <c r="B253" s="332" t="s">
        <v>801</v>
      </c>
      <c r="C253" s="71">
        <v>23050101</v>
      </c>
      <c r="D253" s="71">
        <v>70423</v>
      </c>
      <c r="E253" s="241" t="s">
        <v>880</v>
      </c>
      <c r="F253" s="186" t="s">
        <v>317</v>
      </c>
      <c r="G253" s="71" t="s">
        <v>1036</v>
      </c>
      <c r="H253" s="71" t="s">
        <v>190</v>
      </c>
      <c r="I253" s="208" t="s">
        <v>240</v>
      </c>
      <c r="J253" s="198"/>
      <c r="K253" s="314"/>
      <c r="L253" s="198">
        <v>0</v>
      </c>
      <c r="M253" s="231"/>
    </row>
    <row r="254" spans="1:15" ht="24.95" customHeight="1" x14ac:dyDescent="0.2">
      <c r="A254" s="9"/>
      <c r="B254" s="332"/>
      <c r="C254" s="60"/>
      <c r="D254" s="60"/>
      <c r="E254" s="241"/>
      <c r="F254" s="168"/>
      <c r="G254" s="71"/>
      <c r="H254" s="71"/>
      <c r="I254" s="208" t="s">
        <v>1026</v>
      </c>
      <c r="J254" s="198"/>
      <c r="K254" s="314"/>
      <c r="L254" s="314"/>
      <c r="M254" s="231"/>
    </row>
    <row r="255" spans="1:15" ht="24.95" customHeight="1" x14ac:dyDescent="0.2">
      <c r="A255" s="9"/>
      <c r="B255" s="332"/>
      <c r="C255" s="60"/>
      <c r="D255" s="60"/>
      <c r="E255" s="241"/>
      <c r="F255" s="168"/>
      <c r="G255" s="71"/>
      <c r="H255" s="71"/>
      <c r="I255" s="208"/>
      <c r="J255" s="198"/>
      <c r="K255" s="314"/>
      <c r="L255" s="314"/>
      <c r="M255" s="231"/>
    </row>
    <row r="256" spans="1:15" ht="24.95" customHeight="1" x14ac:dyDescent="0.2">
      <c r="A256" s="184" t="s">
        <v>318</v>
      </c>
      <c r="B256" s="332" t="s">
        <v>801</v>
      </c>
      <c r="C256" s="71">
        <v>23050101</v>
      </c>
      <c r="D256" s="71">
        <v>70423</v>
      </c>
      <c r="E256" s="241" t="s">
        <v>880</v>
      </c>
      <c r="F256" s="186" t="s">
        <v>317</v>
      </c>
      <c r="G256" s="71" t="s">
        <v>1036</v>
      </c>
      <c r="H256" s="71" t="s">
        <v>191</v>
      </c>
      <c r="I256" s="208" t="s">
        <v>249</v>
      </c>
      <c r="J256" s="198"/>
      <c r="K256" s="314"/>
      <c r="L256" s="198">
        <v>0</v>
      </c>
      <c r="M256" s="231"/>
    </row>
    <row r="257" spans="1:15" ht="24.95" customHeight="1" x14ac:dyDescent="0.2">
      <c r="A257" s="9"/>
      <c r="B257" s="332"/>
      <c r="C257" s="60"/>
      <c r="D257" s="60"/>
      <c r="E257" s="241"/>
      <c r="F257" s="168"/>
      <c r="G257" s="71"/>
      <c r="H257" s="71"/>
      <c r="I257" s="60"/>
      <c r="J257" s="198"/>
      <c r="K257" s="314"/>
      <c r="L257" s="314"/>
      <c r="M257" s="231"/>
    </row>
    <row r="258" spans="1:15" ht="24.95" customHeight="1" x14ac:dyDescent="0.2">
      <c r="A258" s="184" t="s">
        <v>318</v>
      </c>
      <c r="B258" s="332" t="s">
        <v>801</v>
      </c>
      <c r="C258" s="71">
        <v>23020113</v>
      </c>
      <c r="D258" s="71">
        <v>70423</v>
      </c>
      <c r="E258" s="241" t="s">
        <v>881</v>
      </c>
      <c r="F258" s="186" t="s">
        <v>317</v>
      </c>
      <c r="G258" s="71" t="s">
        <v>1036</v>
      </c>
      <c r="H258" s="71" t="s">
        <v>169</v>
      </c>
      <c r="I258" s="60" t="s">
        <v>123</v>
      </c>
      <c r="J258" s="272"/>
      <c r="K258" s="313"/>
      <c r="L258" s="198">
        <v>0</v>
      </c>
      <c r="M258" s="231"/>
    </row>
    <row r="259" spans="1:15" ht="24.95" customHeight="1" x14ac:dyDescent="0.2">
      <c r="A259" s="184"/>
      <c r="B259" s="332"/>
      <c r="C259" s="71"/>
      <c r="D259" s="71"/>
      <c r="E259" s="241"/>
      <c r="F259" s="186"/>
      <c r="G259" s="71"/>
      <c r="H259" s="71"/>
      <c r="I259" s="60"/>
      <c r="J259" s="272"/>
      <c r="K259" s="313"/>
      <c r="L259" s="313"/>
      <c r="M259" s="231"/>
    </row>
    <row r="260" spans="1:15" ht="24.95" customHeight="1" x14ac:dyDescent="0.2">
      <c r="A260" s="184" t="s">
        <v>318</v>
      </c>
      <c r="B260" s="332" t="s">
        <v>801</v>
      </c>
      <c r="C260" s="71">
        <v>23010127</v>
      </c>
      <c r="D260" s="71">
        <v>70423</v>
      </c>
      <c r="E260" s="241" t="s">
        <v>879</v>
      </c>
      <c r="F260" s="186" t="s">
        <v>317</v>
      </c>
      <c r="G260" s="71"/>
      <c r="H260" s="71" t="s">
        <v>491</v>
      </c>
      <c r="I260" s="60" t="s">
        <v>492</v>
      </c>
      <c r="J260" s="198"/>
      <c r="K260" s="314"/>
      <c r="L260" s="198">
        <v>0</v>
      </c>
      <c r="M260" s="231"/>
    </row>
    <row r="261" spans="1:15" ht="24.95" customHeight="1" x14ac:dyDescent="0.2">
      <c r="A261" s="184"/>
      <c r="B261" s="188"/>
      <c r="C261" s="71"/>
      <c r="D261" s="71"/>
      <c r="E261" s="241"/>
      <c r="F261" s="186"/>
      <c r="G261" s="71"/>
      <c r="H261" s="71"/>
      <c r="I261" s="60"/>
      <c r="J261" s="272"/>
      <c r="K261" s="313"/>
      <c r="L261" s="313"/>
      <c r="M261" s="231"/>
    </row>
    <row r="262" spans="1:15" ht="24.95" customHeight="1" x14ac:dyDescent="0.2">
      <c r="A262" s="230" t="s">
        <v>318</v>
      </c>
      <c r="B262" s="332">
        <v>2205100100</v>
      </c>
      <c r="C262" s="60">
        <v>23050103</v>
      </c>
      <c r="D262" s="71">
        <v>70411</v>
      </c>
      <c r="E262" s="241" t="s">
        <v>882</v>
      </c>
      <c r="F262" s="186" t="s">
        <v>317</v>
      </c>
      <c r="G262" s="71" t="s">
        <v>1030</v>
      </c>
      <c r="H262" s="70" t="s">
        <v>192</v>
      </c>
      <c r="I262" s="9" t="s">
        <v>839</v>
      </c>
      <c r="J262" s="198">
        <v>70000000</v>
      </c>
      <c r="K262" s="314">
        <v>12000000</v>
      </c>
      <c r="L262" s="198">
        <v>270000000</v>
      </c>
      <c r="M262" s="160" t="s">
        <v>661</v>
      </c>
      <c r="N262" s="1" t="s">
        <v>1050</v>
      </c>
    </row>
    <row r="263" spans="1:15" ht="24.95" customHeight="1" x14ac:dyDescent="0.2">
      <c r="A263" s="230"/>
      <c r="B263" s="332"/>
      <c r="C263" s="60"/>
      <c r="D263" s="71"/>
      <c r="E263" s="241"/>
      <c r="F263" s="186"/>
      <c r="G263" s="71"/>
      <c r="H263" s="71"/>
      <c r="I263" s="10"/>
      <c r="J263" s="227"/>
      <c r="K263" s="358"/>
      <c r="L263" s="358"/>
      <c r="M263" s="160" t="s">
        <v>1398</v>
      </c>
    </row>
    <row r="264" spans="1:15" ht="24.95" customHeight="1" x14ac:dyDescent="0.2">
      <c r="A264" s="230"/>
      <c r="B264" s="332"/>
      <c r="C264" s="60"/>
      <c r="D264" s="71"/>
      <c r="E264" s="241"/>
      <c r="F264" s="186"/>
      <c r="G264" s="71"/>
      <c r="H264" s="71"/>
      <c r="I264" s="10"/>
      <c r="J264" s="227"/>
      <c r="K264" s="358"/>
      <c r="L264" s="358"/>
      <c r="M264" s="160" t="s">
        <v>662</v>
      </c>
    </row>
    <row r="265" spans="1:15" ht="24.95" customHeight="1" x14ac:dyDescent="0.2">
      <c r="A265" s="230" t="s">
        <v>318</v>
      </c>
      <c r="B265" s="332" t="s">
        <v>802</v>
      </c>
      <c r="C265" s="71">
        <v>23020119</v>
      </c>
      <c r="D265" s="71">
        <v>70411</v>
      </c>
      <c r="E265" s="241" t="s">
        <v>883</v>
      </c>
      <c r="F265" s="186" t="s">
        <v>317</v>
      </c>
      <c r="G265" s="71" t="s">
        <v>1036</v>
      </c>
      <c r="H265" s="71" t="s">
        <v>115</v>
      </c>
      <c r="I265" s="10" t="s">
        <v>250</v>
      </c>
      <c r="J265" s="198">
        <v>20000000</v>
      </c>
      <c r="K265" s="314"/>
      <c r="L265" s="198">
        <v>5000000</v>
      </c>
      <c r="M265" s="231" t="s">
        <v>1093</v>
      </c>
      <c r="O265" s="1" t="s">
        <v>1051</v>
      </c>
    </row>
    <row r="266" spans="1:15" ht="24.95" customHeight="1" x14ac:dyDescent="0.2">
      <c r="A266" s="206"/>
      <c r="B266" s="188"/>
      <c r="C266" s="60"/>
      <c r="D266" s="60"/>
      <c r="E266" s="241"/>
      <c r="F266" s="168"/>
      <c r="G266" s="71"/>
      <c r="H266" s="71"/>
      <c r="I266" s="10" t="s">
        <v>162</v>
      </c>
      <c r="J266" s="309"/>
      <c r="K266" s="359"/>
      <c r="L266" s="314">
        <v>10000000</v>
      </c>
      <c r="M266" s="231" t="s">
        <v>1094</v>
      </c>
    </row>
    <row r="267" spans="1:15" ht="24.95" customHeight="1" x14ac:dyDescent="0.2">
      <c r="A267" s="230"/>
      <c r="B267" s="332"/>
      <c r="C267" s="71"/>
      <c r="D267" s="71"/>
      <c r="E267" s="241"/>
      <c r="F267" s="186"/>
      <c r="G267" s="71"/>
      <c r="H267" s="71"/>
      <c r="I267" s="10"/>
      <c r="J267" s="198"/>
      <c r="K267" s="314"/>
      <c r="L267" s="314">
        <v>5000000</v>
      </c>
      <c r="M267" s="160" t="s">
        <v>1095</v>
      </c>
    </row>
    <row r="268" spans="1:15" ht="24.95" customHeight="1" x14ac:dyDescent="0.2">
      <c r="A268" s="230" t="s">
        <v>318</v>
      </c>
      <c r="B268" s="332" t="s">
        <v>802</v>
      </c>
      <c r="C268" s="71">
        <v>23050107</v>
      </c>
      <c r="D268" s="71">
        <v>70411</v>
      </c>
      <c r="E268" s="241" t="s">
        <v>884</v>
      </c>
      <c r="F268" s="186" t="s">
        <v>317</v>
      </c>
      <c r="G268" s="71">
        <v>12610300</v>
      </c>
      <c r="H268" s="71" t="s">
        <v>193</v>
      </c>
      <c r="I268" s="10" t="s">
        <v>194</v>
      </c>
      <c r="J268" s="198">
        <v>202000000</v>
      </c>
      <c r="K268" s="314">
        <v>12000000</v>
      </c>
      <c r="L268" s="198">
        <v>10000000</v>
      </c>
      <c r="M268" s="160" t="s">
        <v>722</v>
      </c>
      <c r="O268" s="1" t="s">
        <v>1051</v>
      </c>
    </row>
    <row r="269" spans="1:15" ht="24.95" customHeight="1" x14ac:dyDescent="0.2">
      <c r="A269" s="230"/>
      <c r="B269" s="332"/>
      <c r="C269" s="71"/>
      <c r="D269" s="71"/>
      <c r="E269" s="241"/>
      <c r="F269" s="186"/>
      <c r="G269" s="71"/>
      <c r="H269" s="71"/>
      <c r="I269" s="10"/>
      <c r="J269" s="198"/>
      <c r="K269" s="314"/>
      <c r="L269" s="314"/>
      <c r="M269" s="160" t="s">
        <v>723</v>
      </c>
    </row>
    <row r="270" spans="1:15" ht="24.95" customHeight="1" x14ac:dyDescent="0.2">
      <c r="A270" s="230"/>
      <c r="B270" s="332"/>
      <c r="C270" s="71"/>
      <c r="D270" s="71"/>
      <c r="E270" s="241"/>
      <c r="F270" s="186"/>
      <c r="G270" s="71"/>
      <c r="H270" s="71"/>
      <c r="I270" s="10"/>
      <c r="J270" s="198"/>
      <c r="K270" s="314"/>
      <c r="L270" s="314">
        <v>310808000</v>
      </c>
      <c r="M270" s="160" t="s">
        <v>1357</v>
      </c>
    </row>
    <row r="271" spans="1:15" ht="24.95" customHeight="1" x14ac:dyDescent="0.2">
      <c r="A271" s="230"/>
      <c r="B271" s="332"/>
      <c r="C271" s="71"/>
      <c r="D271" s="71"/>
      <c r="E271" s="241"/>
      <c r="F271" s="186"/>
      <c r="G271" s="71"/>
      <c r="H271" s="71"/>
      <c r="I271" s="10"/>
      <c r="J271" s="198"/>
      <c r="K271" s="314"/>
      <c r="L271" s="314"/>
      <c r="M271" s="160"/>
    </row>
    <row r="272" spans="1:15" ht="24.95" customHeight="1" x14ac:dyDescent="0.2">
      <c r="A272" s="230" t="s">
        <v>318</v>
      </c>
      <c r="B272" s="332" t="s">
        <v>802</v>
      </c>
      <c r="C272" s="71">
        <v>23050101</v>
      </c>
      <c r="D272" s="71">
        <v>70411</v>
      </c>
      <c r="E272" s="241" t="s">
        <v>885</v>
      </c>
      <c r="F272" s="186" t="s">
        <v>317</v>
      </c>
      <c r="G272" s="71">
        <v>12621600</v>
      </c>
      <c r="H272" s="71" t="s">
        <v>195</v>
      </c>
      <c r="I272" s="10" t="s">
        <v>281</v>
      </c>
      <c r="J272" s="198">
        <v>8000000</v>
      </c>
      <c r="K272" s="314"/>
      <c r="L272" s="198">
        <v>5000000</v>
      </c>
      <c r="M272" s="231" t="s">
        <v>1500</v>
      </c>
      <c r="O272" s="1" t="s">
        <v>1051</v>
      </c>
    </row>
    <row r="273" spans="1:15" ht="24.95" customHeight="1" x14ac:dyDescent="0.2">
      <c r="A273" s="230"/>
      <c r="B273" s="332"/>
      <c r="C273" s="71"/>
      <c r="D273" s="71"/>
      <c r="E273" s="241"/>
      <c r="F273" s="186"/>
      <c r="G273" s="71"/>
      <c r="H273" s="71"/>
      <c r="I273" s="10"/>
      <c r="J273" s="198"/>
      <c r="K273" s="314"/>
      <c r="L273" s="314"/>
      <c r="M273" s="231"/>
    </row>
    <row r="274" spans="1:15" ht="24.95" customHeight="1" x14ac:dyDescent="0.2">
      <c r="A274" s="230" t="s">
        <v>318</v>
      </c>
      <c r="B274" s="332">
        <v>2900100100</v>
      </c>
      <c r="C274" s="71">
        <v>23010112</v>
      </c>
      <c r="D274" s="71">
        <v>70411</v>
      </c>
      <c r="E274" s="185" t="s">
        <v>994</v>
      </c>
      <c r="F274" s="186" t="s">
        <v>317</v>
      </c>
      <c r="G274" s="71" t="s">
        <v>1037</v>
      </c>
      <c r="H274" s="71" t="s">
        <v>163</v>
      </c>
      <c r="I274" s="10" t="s">
        <v>164</v>
      </c>
      <c r="J274" s="198">
        <v>20000000</v>
      </c>
      <c r="K274" s="314"/>
      <c r="L274" s="198">
        <v>0</v>
      </c>
      <c r="M274" s="160"/>
      <c r="O274" s="1" t="s">
        <v>1051</v>
      </c>
    </row>
    <row r="275" spans="1:15" ht="24.95" customHeight="1" x14ac:dyDescent="0.2">
      <c r="A275" s="230"/>
      <c r="B275" s="332"/>
      <c r="C275" s="71"/>
      <c r="D275" s="71"/>
      <c r="E275" s="241"/>
      <c r="F275" s="186"/>
      <c r="G275" s="71"/>
      <c r="H275" s="71"/>
      <c r="I275" s="10"/>
      <c r="J275" s="198"/>
      <c r="K275" s="314"/>
      <c r="L275" s="314"/>
      <c r="M275" s="160"/>
    </row>
    <row r="276" spans="1:15" ht="24.95" customHeight="1" x14ac:dyDescent="0.2">
      <c r="A276" s="230" t="s">
        <v>318</v>
      </c>
      <c r="B276" s="332" t="s">
        <v>803</v>
      </c>
      <c r="C276" s="71">
        <v>23050103</v>
      </c>
      <c r="D276" s="71">
        <v>70431</v>
      </c>
      <c r="E276" s="241" t="s">
        <v>886</v>
      </c>
      <c r="F276" s="186" t="s">
        <v>317</v>
      </c>
      <c r="G276" s="71">
        <v>12611100</v>
      </c>
      <c r="H276" s="71" t="s">
        <v>269</v>
      </c>
      <c r="I276" s="10" t="s">
        <v>270</v>
      </c>
      <c r="J276" s="198">
        <v>230000000</v>
      </c>
      <c r="K276" s="314">
        <v>127000000</v>
      </c>
      <c r="L276" s="198">
        <v>10000000</v>
      </c>
      <c r="M276" s="298" t="s">
        <v>704</v>
      </c>
      <c r="O276" s="1" t="s">
        <v>1051</v>
      </c>
    </row>
    <row r="277" spans="1:15" ht="24.95" customHeight="1" x14ac:dyDescent="0.2">
      <c r="A277" s="206"/>
      <c r="B277" s="188"/>
      <c r="C277" s="60"/>
      <c r="D277" s="60"/>
      <c r="E277" s="241"/>
      <c r="F277" s="168"/>
      <c r="G277" s="71"/>
      <c r="H277" s="71"/>
      <c r="I277" s="10"/>
      <c r="J277" s="198"/>
      <c r="K277" s="314"/>
      <c r="L277" s="314">
        <v>20000000</v>
      </c>
      <c r="M277" s="298" t="s">
        <v>705</v>
      </c>
    </row>
    <row r="278" spans="1:15" ht="24.95" customHeight="1" x14ac:dyDescent="0.2">
      <c r="A278" s="230" t="s">
        <v>318</v>
      </c>
      <c r="B278" s="332"/>
      <c r="C278" s="71"/>
      <c r="D278" s="71"/>
      <c r="E278" s="241"/>
      <c r="F278" s="186"/>
      <c r="G278" s="71"/>
      <c r="H278" s="71"/>
      <c r="I278" s="10"/>
      <c r="J278" s="198"/>
      <c r="K278" s="314"/>
      <c r="L278" s="314">
        <v>10000000</v>
      </c>
      <c r="M278" s="298" t="s">
        <v>706</v>
      </c>
    </row>
    <row r="279" spans="1:15" ht="24.95" customHeight="1" x14ac:dyDescent="0.2">
      <c r="A279" s="230"/>
      <c r="B279" s="332"/>
      <c r="C279" s="71"/>
      <c r="D279" s="71"/>
      <c r="E279" s="241"/>
      <c r="F279" s="186"/>
      <c r="G279" s="71"/>
      <c r="H279" s="71"/>
      <c r="I279" s="60"/>
      <c r="J279" s="198"/>
      <c r="K279" s="314"/>
      <c r="L279" s="314">
        <v>10000000</v>
      </c>
      <c r="M279" s="298" t="s">
        <v>707</v>
      </c>
    </row>
    <row r="280" spans="1:15" ht="24.95" customHeight="1" x14ac:dyDescent="0.2">
      <c r="A280" s="230"/>
      <c r="B280" s="332"/>
      <c r="C280" s="71"/>
      <c r="D280" s="71"/>
      <c r="E280" s="241"/>
      <c r="F280" s="186"/>
      <c r="G280" s="71"/>
      <c r="H280" s="71"/>
      <c r="I280" s="60"/>
      <c r="J280" s="198"/>
      <c r="K280" s="314"/>
      <c r="L280" s="314">
        <v>10000000</v>
      </c>
      <c r="M280" s="298" t="s">
        <v>703</v>
      </c>
    </row>
    <row r="281" spans="1:15" ht="24.95" customHeight="1" x14ac:dyDescent="0.2">
      <c r="A281" s="230"/>
      <c r="B281" s="332"/>
      <c r="C281" s="71"/>
      <c r="D281" s="71"/>
      <c r="E281" s="241"/>
      <c r="F281" s="186"/>
      <c r="G281" s="71"/>
      <c r="H281" s="71"/>
      <c r="I281" s="60"/>
      <c r="J281" s="198"/>
      <c r="K281" s="314"/>
      <c r="L281" s="314">
        <v>1000000</v>
      </c>
      <c r="M281" s="298" t="s">
        <v>708</v>
      </c>
    </row>
    <row r="282" spans="1:15" ht="24.95" customHeight="1" x14ac:dyDescent="0.2">
      <c r="A282" s="230"/>
      <c r="B282" s="188"/>
      <c r="C282" s="71"/>
      <c r="D282" s="71"/>
      <c r="E282" s="241"/>
      <c r="F282" s="186"/>
      <c r="G282" s="71"/>
      <c r="H282" s="71"/>
      <c r="I282" s="60"/>
      <c r="J282" s="198"/>
      <c r="K282" s="314"/>
      <c r="L282" s="314">
        <v>5000000</v>
      </c>
      <c r="M282" s="298" t="s">
        <v>709</v>
      </c>
    </row>
    <row r="283" spans="1:15" ht="24.95" customHeight="1" x14ac:dyDescent="0.2">
      <c r="A283" s="230"/>
      <c r="B283" s="188"/>
      <c r="C283" s="71"/>
      <c r="D283" s="71"/>
      <c r="E283" s="241"/>
      <c r="F283" s="186"/>
      <c r="G283" s="71"/>
      <c r="H283" s="71"/>
      <c r="I283" s="60"/>
      <c r="J283" s="198"/>
      <c r="K283" s="314"/>
      <c r="L283" s="314">
        <v>4000000</v>
      </c>
      <c r="M283" s="298" t="s">
        <v>1387</v>
      </c>
    </row>
    <row r="284" spans="1:15" ht="24.95" customHeight="1" x14ac:dyDescent="0.2">
      <c r="A284" s="230"/>
      <c r="B284" s="188"/>
      <c r="C284" s="71"/>
      <c r="D284" s="71"/>
      <c r="E284" s="241"/>
      <c r="F284" s="186"/>
      <c r="G284" s="71"/>
      <c r="H284" s="71"/>
      <c r="I284" s="60"/>
      <c r="J284" s="198"/>
      <c r="K284" s="314"/>
      <c r="L284" s="314">
        <v>5000000</v>
      </c>
      <c r="M284" s="298" t="s">
        <v>1388</v>
      </c>
    </row>
    <row r="285" spans="1:15" ht="24.95" customHeight="1" x14ac:dyDescent="0.2">
      <c r="A285" s="230"/>
      <c r="B285" s="188"/>
      <c r="C285" s="71"/>
      <c r="D285" s="71"/>
      <c r="E285" s="241"/>
      <c r="F285" s="186"/>
      <c r="G285" s="71"/>
      <c r="H285" s="71"/>
      <c r="I285" s="60"/>
      <c r="J285" s="198"/>
      <c r="K285" s="314"/>
      <c r="L285" s="314">
        <v>15000000</v>
      </c>
      <c r="M285" s="298" t="s">
        <v>1389</v>
      </c>
    </row>
    <row r="286" spans="1:15" ht="24.95" customHeight="1" x14ac:dyDescent="0.2">
      <c r="A286" s="230"/>
      <c r="B286" s="188"/>
      <c r="C286" s="71"/>
      <c r="D286" s="71"/>
      <c r="E286" s="241"/>
      <c r="F286" s="186"/>
      <c r="G286" s="71"/>
      <c r="H286" s="71"/>
      <c r="I286" s="60"/>
      <c r="J286" s="198"/>
      <c r="K286" s="314"/>
      <c r="L286" s="314">
        <v>6000000</v>
      </c>
      <c r="M286" s="298" t="s">
        <v>1390</v>
      </c>
    </row>
    <row r="287" spans="1:15" ht="24.95" customHeight="1" x14ac:dyDescent="0.2">
      <c r="A287" s="230"/>
      <c r="B287" s="188"/>
      <c r="C287" s="71"/>
      <c r="D287" s="71"/>
      <c r="E287" s="241"/>
      <c r="F287" s="186"/>
      <c r="G287" s="71"/>
      <c r="H287" s="71"/>
      <c r="I287" s="60"/>
      <c r="J287" s="198"/>
      <c r="K287" s="314"/>
      <c r="L287" s="314">
        <v>2500000</v>
      </c>
      <c r="M287" s="298" t="s">
        <v>1391</v>
      </c>
    </row>
    <row r="288" spans="1:15" ht="24.95" customHeight="1" x14ac:dyDescent="0.2">
      <c r="A288" s="230"/>
      <c r="B288" s="188"/>
      <c r="C288" s="71"/>
      <c r="D288" s="71"/>
      <c r="E288" s="241"/>
      <c r="F288" s="186"/>
      <c r="G288" s="71"/>
      <c r="H288" s="71"/>
      <c r="I288" s="60"/>
      <c r="J288" s="198"/>
      <c r="K288" s="314"/>
      <c r="L288" s="314">
        <v>3000000</v>
      </c>
      <c r="M288" s="298" t="s">
        <v>1392</v>
      </c>
    </row>
    <row r="289" spans="1:15" ht="24.95" customHeight="1" x14ac:dyDescent="0.2">
      <c r="A289" s="230"/>
      <c r="B289" s="332"/>
      <c r="C289" s="71"/>
      <c r="D289" s="71"/>
      <c r="E289" s="241"/>
      <c r="F289" s="186"/>
      <c r="G289" s="71"/>
      <c r="H289" s="71"/>
      <c r="I289" s="60"/>
      <c r="J289" s="198"/>
      <c r="K289" s="314"/>
      <c r="L289" s="314"/>
      <c r="M289" s="298"/>
    </row>
    <row r="290" spans="1:15" ht="24.95" customHeight="1" x14ac:dyDescent="0.2">
      <c r="A290" s="230" t="s">
        <v>318</v>
      </c>
      <c r="B290" s="332" t="s">
        <v>803</v>
      </c>
      <c r="C290" s="71">
        <v>23050101</v>
      </c>
      <c r="D290" s="71">
        <v>70431</v>
      </c>
      <c r="E290" s="241" t="s">
        <v>886</v>
      </c>
      <c r="F290" s="186" t="s">
        <v>317</v>
      </c>
      <c r="G290" s="71" t="s">
        <v>1038</v>
      </c>
      <c r="H290" s="71" t="s">
        <v>487</v>
      </c>
      <c r="I290" s="60" t="s">
        <v>489</v>
      </c>
      <c r="J290" s="198">
        <v>50000000</v>
      </c>
      <c r="K290" s="314"/>
      <c r="L290" s="198">
        <v>0</v>
      </c>
      <c r="M290" s="298"/>
      <c r="O290" s="1" t="s">
        <v>1051</v>
      </c>
    </row>
    <row r="291" spans="1:15" ht="24.95" customHeight="1" x14ac:dyDescent="0.2">
      <c r="A291" s="230"/>
      <c r="B291" s="332"/>
      <c r="C291" s="71"/>
      <c r="D291" s="71"/>
      <c r="E291" s="241"/>
      <c r="F291" s="186"/>
      <c r="G291" s="71"/>
      <c r="H291" s="71"/>
      <c r="I291" s="60"/>
      <c r="J291" s="198"/>
      <c r="K291" s="314"/>
      <c r="L291" s="314"/>
      <c r="M291" s="298"/>
    </row>
    <row r="292" spans="1:15" ht="24.95" customHeight="1" x14ac:dyDescent="0.2">
      <c r="A292" s="230" t="s">
        <v>318</v>
      </c>
      <c r="B292" s="332" t="s">
        <v>803</v>
      </c>
      <c r="C292" s="71">
        <v>23050101</v>
      </c>
      <c r="D292" s="71">
        <v>70431</v>
      </c>
      <c r="E292" s="241" t="s">
        <v>886</v>
      </c>
      <c r="F292" s="186" t="s">
        <v>317</v>
      </c>
      <c r="G292" s="71" t="s">
        <v>1038</v>
      </c>
      <c r="H292" s="71" t="s">
        <v>488</v>
      </c>
      <c r="I292" s="60" t="s">
        <v>490</v>
      </c>
      <c r="J292" s="198"/>
      <c r="K292" s="314"/>
      <c r="L292" s="198">
        <v>20000000</v>
      </c>
      <c r="M292" s="298" t="s">
        <v>1395</v>
      </c>
    </row>
    <row r="293" spans="1:15" ht="24.95" customHeight="1" x14ac:dyDescent="0.2">
      <c r="A293" s="230"/>
      <c r="B293" s="332"/>
      <c r="C293" s="71"/>
      <c r="D293" s="71"/>
      <c r="E293" s="241"/>
      <c r="F293" s="186"/>
      <c r="G293" s="71"/>
      <c r="H293" s="71"/>
      <c r="I293" s="60"/>
      <c r="J293" s="198"/>
      <c r="K293" s="314"/>
      <c r="L293" s="314">
        <v>10000000</v>
      </c>
      <c r="M293" s="298" t="s">
        <v>1393</v>
      </c>
    </row>
    <row r="294" spans="1:15" ht="24.95" customHeight="1" x14ac:dyDescent="0.2">
      <c r="A294" s="230"/>
      <c r="B294" s="332"/>
      <c r="C294" s="71"/>
      <c r="D294" s="71"/>
      <c r="E294" s="241"/>
      <c r="F294" s="186"/>
      <c r="G294" s="71"/>
      <c r="H294" s="71"/>
      <c r="I294" s="60"/>
      <c r="J294" s="198"/>
      <c r="K294" s="314"/>
      <c r="L294" s="314">
        <v>15000000</v>
      </c>
      <c r="M294" s="298" t="s">
        <v>1394</v>
      </c>
    </row>
    <row r="295" spans="1:15" ht="24.95" customHeight="1" x14ac:dyDescent="0.2">
      <c r="A295" s="230"/>
      <c r="B295" s="332"/>
      <c r="C295" s="71"/>
      <c r="D295" s="71"/>
      <c r="E295" s="241"/>
      <c r="F295" s="186"/>
      <c r="G295" s="71"/>
      <c r="H295" s="71"/>
      <c r="I295" s="60"/>
      <c r="J295" s="198"/>
      <c r="K295" s="314"/>
      <c r="L295" s="314">
        <v>3500000</v>
      </c>
      <c r="M295" s="298" t="s">
        <v>1396</v>
      </c>
    </row>
    <row r="296" spans="1:15" ht="24.95" customHeight="1" x14ac:dyDescent="0.2">
      <c r="A296" s="230"/>
      <c r="B296" s="332"/>
      <c r="C296" s="71"/>
      <c r="D296" s="71"/>
      <c r="E296" s="241"/>
      <c r="F296" s="186"/>
      <c r="G296" s="71"/>
      <c r="H296" s="71"/>
      <c r="I296" s="60"/>
      <c r="J296" s="198"/>
      <c r="K296" s="314"/>
      <c r="L296" s="314"/>
      <c r="M296" s="298"/>
    </row>
    <row r="297" spans="1:15" ht="24.95" customHeight="1" x14ac:dyDescent="0.2">
      <c r="A297" s="230" t="s">
        <v>318</v>
      </c>
      <c r="B297" s="332" t="s">
        <v>803</v>
      </c>
      <c r="C297" s="234">
        <v>23050101</v>
      </c>
      <c r="D297" s="71">
        <v>70431</v>
      </c>
      <c r="E297" s="241" t="s">
        <v>886</v>
      </c>
      <c r="F297" s="186" t="s">
        <v>317</v>
      </c>
      <c r="G297" s="71">
        <v>12621600</v>
      </c>
      <c r="H297" s="71" t="s">
        <v>519</v>
      </c>
      <c r="I297" s="60" t="s">
        <v>520</v>
      </c>
      <c r="J297" s="198">
        <v>20000000</v>
      </c>
      <c r="K297" s="314"/>
      <c r="L297" s="198">
        <v>10000000</v>
      </c>
      <c r="M297" s="160" t="s">
        <v>1441</v>
      </c>
      <c r="O297" s="1" t="s">
        <v>1051</v>
      </c>
    </row>
    <row r="298" spans="1:15" ht="24.95" customHeight="1" x14ac:dyDescent="0.2">
      <c r="A298" s="230"/>
      <c r="B298" s="332"/>
      <c r="C298" s="234"/>
      <c r="D298" s="71"/>
      <c r="E298" s="241"/>
      <c r="F298" s="186"/>
      <c r="G298" s="71"/>
      <c r="H298" s="71"/>
      <c r="I298" s="60"/>
      <c r="J298" s="198"/>
      <c r="K298" s="314"/>
      <c r="L298" s="314">
        <v>5000000</v>
      </c>
      <c r="M298" s="160" t="s">
        <v>1442</v>
      </c>
    </row>
    <row r="299" spans="1:15" ht="24.95" customHeight="1" x14ac:dyDescent="0.2">
      <c r="A299" s="230"/>
      <c r="B299" s="188"/>
      <c r="C299" s="71"/>
      <c r="D299" s="71"/>
      <c r="E299" s="241"/>
      <c r="F299" s="186"/>
      <c r="G299" s="71"/>
      <c r="H299" s="71"/>
      <c r="I299" s="60"/>
      <c r="J299" s="198"/>
      <c r="K299" s="314"/>
      <c r="L299" s="314">
        <v>5000000</v>
      </c>
      <c r="M299" s="160" t="s">
        <v>1443</v>
      </c>
    </row>
    <row r="300" spans="1:15" ht="24.95" customHeight="1" x14ac:dyDescent="0.2">
      <c r="A300" s="230"/>
      <c r="B300" s="332"/>
      <c r="C300" s="71"/>
      <c r="D300" s="71"/>
      <c r="E300" s="241"/>
      <c r="F300" s="186"/>
      <c r="G300" s="71"/>
      <c r="H300" s="71"/>
      <c r="I300" s="60"/>
      <c r="J300" s="198"/>
      <c r="K300" s="314"/>
      <c r="L300" s="314"/>
      <c r="M300" s="160"/>
    </row>
    <row r="301" spans="1:15" ht="12.75" x14ac:dyDescent="0.2">
      <c r="A301" s="230" t="s">
        <v>318</v>
      </c>
      <c r="B301" s="332" t="s">
        <v>804</v>
      </c>
      <c r="C301" s="71">
        <v>23030123</v>
      </c>
      <c r="D301" s="71">
        <v>70435</v>
      </c>
      <c r="E301" s="241" t="s">
        <v>887</v>
      </c>
      <c r="F301" s="186" t="s">
        <v>317</v>
      </c>
      <c r="G301" s="71" t="s">
        <v>1039</v>
      </c>
      <c r="H301" s="71" t="s">
        <v>196</v>
      </c>
      <c r="I301" s="229" t="s">
        <v>244</v>
      </c>
      <c r="J301" s="227">
        <v>550000000</v>
      </c>
      <c r="K301" s="358">
        <v>115187420</v>
      </c>
      <c r="L301" s="198">
        <v>103254250</v>
      </c>
      <c r="M301" s="302" t="s">
        <v>1415</v>
      </c>
      <c r="N301" s="1" t="s">
        <v>1050</v>
      </c>
    </row>
    <row r="302" spans="1:15" ht="24" customHeight="1" x14ac:dyDescent="0.2">
      <c r="A302" s="230"/>
      <c r="B302" s="332"/>
      <c r="C302" s="71"/>
      <c r="D302" s="71"/>
      <c r="E302" s="241"/>
      <c r="F302" s="186"/>
      <c r="G302" s="71"/>
      <c r="H302" s="71"/>
      <c r="I302" s="229"/>
      <c r="J302" s="227"/>
      <c r="K302" s="358"/>
      <c r="L302" s="314"/>
      <c r="M302" s="302" t="s">
        <v>1416</v>
      </c>
    </row>
    <row r="303" spans="1:15" ht="24" customHeight="1" x14ac:dyDescent="0.2">
      <c r="A303" s="230"/>
      <c r="B303" s="332"/>
      <c r="C303" s="71"/>
      <c r="D303" s="71"/>
      <c r="E303" s="241"/>
      <c r="F303" s="186"/>
      <c r="G303" s="71"/>
      <c r="H303" s="71"/>
      <c r="I303" s="229"/>
      <c r="J303" s="227"/>
      <c r="K303" s="358"/>
      <c r="L303" s="314"/>
      <c r="M303" s="302" t="s">
        <v>1276</v>
      </c>
    </row>
    <row r="304" spans="1:15" ht="24.75" customHeight="1" x14ac:dyDescent="0.2">
      <c r="A304" s="230"/>
      <c r="B304" s="332"/>
      <c r="C304" s="71"/>
      <c r="D304" s="71"/>
      <c r="E304" s="241"/>
      <c r="F304" s="186"/>
      <c r="G304" s="71"/>
      <c r="H304" s="71"/>
      <c r="I304" s="229"/>
      <c r="J304" s="227"/>
      <c r="K304" s="358"/>
      <c r="L304" s="314"/>
      <c r="M304" s="160" t="s">
        <v>1501</v>
      </c>
    </row>
    <row r="305" spans="1:17" ht="24.75" customHeight="1" x14ac:dyDescent="0.2">
      <c r="A305" s="230"/>
      <c r="B305" s="332"/>
      <c r="C305" s="71"/>
      <c r="D305" s="71"/>
      <c r="E305" s="241"/>
      <c r="F305" s="186"/>
      <c r="G305" s="71"/>
      <c r="H305" s="71"/>
      <c r="I305" s="229"/>
      <c r="J305" s="227"/>
      <c r="K305" s="314"/>
      <c r="L305" s="314">
        <v>53333333.340000004</v>
      </c>
      <c r="M305" s="160" t="s">
        <v>1063</v>
      </c>
    </row>
    <row r="306" spans="1:17" ht="24.75" customHeight="1" x14ac:dyDescent="0.2">
      <c r="A306" s="230"/>
      <c r="B306" s="332"/>
      <c r="C306" s="71"/>
      <c r="D306" s="71"/>
      <c r="E306" s="241"/>
      <c r="F306" s="186"/>
      <c r="G306" s="71"/>
      <c r="H306" s="71"/>
      <c r="I306" s="229"/>
      <c r="J306" s="227"/>
      <c r="K306" s="314"/>
      <c r="L306" s="314">
        <v>40213168</v>
      </c>
      <c r="M306" s="160" t="s">
        <v>1064</v>
      </c>
    </row>
    <row r="307" spans="1:17" ht="24.75" customHeight="1" x14ac:dyDescent="0.2">
      <c r="A307" s="230"/>
      <c r="B307" s="332"/>
      <c r="C307" s="71"/>
      <c r="D307" s="71"/>
      <c r="E307" s="241"/>
      <c r="F307" s="186"/>
      <c r="G307" s="71"/>
      <c r="H307" s="71"/>
      <c r="I307" s="229"/>
      <c r="J307" s="227"/>
      <c r="K307" s="314"/>
      <c r="L307" s="314">
        <v>69644952</v>
      </c>
      <c r="M307" s="191" t="s">
        <v>1065</v>
      </c>
    </row>
    <row r="308" spans="1:17" ht="24.75" customHeight="1" x14ac:dyDescent="0.2">
      <c r="A308" s="230"/>
      <c r="B308" s="332"/>
      <c r="C308" s="71"/>
      <c r="D308" s="71"/>
      <c r="E308" s="241"/>
      <c r="F308" s="186"/>
      <c r="G308" s="71"/>
      <c r="H308" s="71"/>
      <c r="I308" s="229"/>
      <c r="J308" s="227"/>
      <c r="K308" s="313"/>
      <c r="L308" s="314">
        <v>12508333.33</v>
      </c>
      <c r="M308" s="160" t="s">
        <v>1291</v>
      </c>
    </row>
    <row r="309" spans="1:17" ht="24.75" customHeight="1" x14ac:dyDescent="0.2">
      <c r="A309" s="230"/>
      <c r="B309" s="332"/>
      <c r="C309" s="71"/>
      <c r="D309" s="71"/>
      <c r="E309" s="241"/>
      <c r="F309" s="186"/>
      <c r="G309" s="71"/>
      <c r="H309" s="71"/>
      <c r="I309" s="229"/>
      <c r="J309" s="227"/>
      <c r="K309" s="313"/>
      <c r="L309" s="314">
        <v>25448600</v>
      </c>
      <c r="M309" s="160" t="s">
        <v>1564</v>
      </c>
    </row>
    <row r="310" spans="1:17" ht="24.75" customHeight="1" x14ac:dyDescent="0.2">
      <c r="A310" s="230"/>
      <c r="B310" s="332"/>
      <c r="C310" s="71"/>
      <c r="D310" s="71"/>
      <c r="E310" s="241"/>
      <c r="F310" s="186"/>
      <c r="G310" s="71"/>
      <c r="H310" s="71"/>
      <c r="I310" s="229"/>
      <c r="J310" s="227"/>
      <c r="K310" s="313"/>
      <c r="L310" s="314">
        <v>41051333.329999998</v>
      </c>
      <c r="M310" s="160" t="s">
        <v>1292</v>
      </c>
    </row>
    <row r="311" spans="1:17" ht="24.95" customHeight="1" x14ac:dyDescent="0.2">
      <c r="A311" s="230"/>
      <c r="B311" s="332"/>
      <c r="C311" s="71"/>
      <c r="D311" s="71"/>
      <c r="E311" s="241"/>
      <c r="F311" s="186"/>
      <c r="G311" s="71"/>
      <c r="H311" s="71"/>
      <c r="I311" s="60"/>
      <c r="J311" s="198">
        <v>323348124.83999997</v>
      </c>
      <c r="K311" s="313"/>
      <c r="L311" s="314">
        <v>37984000</v>
      </c>
      <c r="M311" s="160" t="s">
        <v>1293</v>
      </c>
    </row>
    <row r="312" spans="1:17" ht="24.95" customHeight="1" x14ac:dyDescent="0.2">
      <c r="A312" s="230"/>
      <c r="B312" s="332"/>
      <c r="C312" s="71"/>
      <c r="D312" s="71"/>
      <c r="E312" s="241"/>
      <c r="F312" s="186"/>
      <c r="G312" s="71"/>
      <c r="H312" s="71"/>
      <c r="I312" s="60"/>
      <c r="J312" s="198"/>
      <c r="K312" s="313"/>
      <c r="L312" s="314">
        <v>12608666.66</v>
      </c>
      <c r="M312" s="160" t="s">
        <v>1294</v>
      </c>
      <c r="Q312" s="314">
        <v>80000000</v>
      </c>
    </row>
    <row r="313" spans="1:17" ht="24.95" customHeight="1" x14ac:dyDescent="0.2">
      <c r="A313" s="230"/>
      <c r="B313" s="188"/>
      <c r="C313" s="71"/>
      <c r="D313" s="71"/>
      <c r="E313" s="241"/>
      <c r="F313" s="186"/>
      <c r="G313" s="71"/>
      <c r="H313" s="71"/>
      <c r="I313" s="60"/>
      <c r="J313" s="198"/>
      <c r="K313" s="313"/>
      <c r="L313" s="314">
        <v>28820752</v>
      </c>
      <c r="M313" s="160" t="s">
        <v>1295</v>
      </c>
      <c r="Q313" s="314">
        <v>60319752</v>
      </c>
    </row>
    <row r="314" spans="1:17" ht="24.95" customHeight="1" x14ac:dyDescent="0.2">
      <c r="A314" s="230"/>
      <c r="B314" s="332"/>
      <c r="C314" s="71"/>
      <c r="D314" s="71"/>
      <c r="E314" s="241"/>
      <c r="F314" s="186"/>
      <c r="G314" s="71"/>
      <c r="H314" s="71"/>
      <c r="I314" s="60"/>
      <c r="J314" s="198"/>
      <c r="K314" s="313"/>
      <c r="L314" s="314">
        <v>37562403.390000001</v>
      </c>
      <c r="M314" s="160" t="s">
        <v>1296</v>
      </c>
      <c r="Q314" s="314">
        <v>104467428</v>
      </c>
    </row>
    <row r="315" spans="1:17" ht="24.95" customHeight="1" x14ac:dyDescent="0.2">
      <c r="A315" s="230"/>
      <c r="B315" s="332"/>
      <c r="C315" s="71"/>
      <c r="D315" s="71"/>
      <c r="E315" s="241"/>
      <c r="F315" s="186"/>
      <c r="G315" s="71"/>
      <c r="H315" s="71"/>
      <c r="I315" s="60"/>
      <c r="J315" s="74"/>
      <c r="K315" s="229"/>
      <c r="L315" s="229"/>
      <c r="M315" s="302"/>
      <c r="Q315" s="229"/>
    </row>
    <row r="316" spans="1:17" ht="24.95" customHeight="1" x14ac:dyDescent="0.2">
      <c r="A316" s="230" t="s">
        <v>318</v>
      </c>
      <c r="B316" s="332" t="s">
        <v>805</v>
      </c>
      <c r="C316" s="71">
        <v>23020119</v>
      </c>
      <c r="D316" s="71">
        <v>70473</v>
      </c>
      <c r="E316" s="241" t="s">
        <v>888</v>
      </c>
      <c r="F316" s="186" t="s">
        <v>317</v>
      </c>
      <c r="G316" s="185">
        <v>12632500</v>
      </c>
      <c r="H316" s="71" t="s">
        <v>71</v>
      </c>
      <c r="I316" s="10" t="s">
        <v>72</v>
      </c>
      <c r="J316" s="198">
        <v>84000000</v>
      </c>
      <c r="K316" s="314">
        <v>40246289</v>
      </c>
      <c r="L316" s="198">
        <v>10000000</v>
      </c>
      <c r="M316" s="191" t="s">
        <v>1565</v>
      </c>
      <c r="O316" s="1" t="s">
        <v>1051</v>
      </c>
    </row>
    <row r="317" spans="1:17" ht="24.95" customHeight="1" x14ac:dyDescent="0.2">
      <c r="A317" s="230"/>
      <c r="B317" s="188"/>
      <c r="C317" s="71"/>
      <c r="D317" s="71"/>
      <c r="E317" s="241"/>
      <c r="F317" s="186"/>
      <c r="G317" s="71"/>
      <c r="H317" s="71"/>
      <c r="I317" s="10"/>
      <c r="J317" s="272"/>
      <c r="K317" s="313"/>
      <c r="L317" s="313">
        <v>100000000</v>
      </c>
      <c r="M317" s="160" t="s">
        <v>1397</v>
      </c>
    </row>
    <row r="318" spans="1:17" ht="24.95" customHeight="1" x14ac:dyDescent="0.2">
      <c r="A318" s="230"/>
      <c r="B318" s="188"/>
      <c r="C318" s="71"/>
      <c r="D318" s="71"/>
      <c r="E318" s="241"/>
      <c r="F318" s="186"/>
      <c r="G318" s="71"/>
      <c r="H318" s="71"/>
      <c r="I318" s="10"/>
      <c r="J318" s="272"/>
      <c r="K318" s="313"/>
      <c r="L318" s="313">
        <v>10000000</v>
      </c>
      <c r="M318" s="160" t="s">
        <v>1434</v>
      </c>
    </row>
    <row r="319" spans="1:17" ht="24.95" customHeight="1" x14ac:dyDescent="0.2">
      <c r="A319" s="230"/>
      <c r="B319" s="332"/>
      <c r="C319" s="71"/>
      <c r="D319" s="71"/>
      <c r="E319" s="241"/>
      <c r="F319" s="186"/>
      <c r="G319" s="71"/>
      <c r="H319" s="71"/>
      <c r="I319" s="10"/>
      <c r="J319" s="272"/>
      <c r="K319" s="313"/>
      <c r="L319" s="313"/>
      <c r="M319" s="302" t="s">
        <v>1276</v>
      </c>
    </row>
    <row r="320" spans="1:17" ht="24.95" customHeight="1" x14ac:dyDescent="0.2">
      <c r="A320" s="230"/>
      <c r="B320" s="332"/>
      <c r="C320" s="71"/>
      <c r="D320" s="71"/>
      <c r="E320" s="241"/>
      <c r="F320" s="186"/>
      <c r="G320" s="71"/>
      <c r="H320" s="71"/>
      <c r="I320" s="10"/>
      <c r="J320" s="272"/>
      <c r="K320" s="313"/>
      <c r="L320" s="313">
        <v>12600000</v>
      </c>
      <c r="M320" s="160" t="s">
        <v>1297</v>
      </c>
    </row>
    <row r="321" spans="1:17" ht="24.95" customHeight="1" x14ac:dyDescent="0.2">
      <c r="A321" s="230"/>
      <c r="B321" s="332"/>
      <c r="C321" s="71"/>
      <c r="D321" s="71"/>
      <c r="E321" s="241"/>
      <c r="F321" s="186"/>
      <c r="G321" s="71"/>
      <c r="H321" s="71"/>
      <c r="I321" s="10"/>
      <c r="J321" s="272"/>
      <c r="K321" s="313"/>
      <c r="L321" s="313">
        <v>7165254.1699999999</v>
      </c>
      <c r="M321" s="191" t="s">
        <v>1298</v>
      </c>
      <c r="Q321" s="313">
        <v>84000000</v>
      </c>
    </row>
    <row r="322" spans="1:17" ht="24.95" customHeight="1" x14ac:dyDescent="0.2">
      <c r="A322" s="230"/>
      <c r="B322" s="332"/>
      <c r="C322" s="71"/>
      <c r="D322" s="71"/>
      <c r="E322" s="241"/>
      <c r="F322" s="186"/>
      <c r="G322" s="71"/>
      <c r="H322" s="71"/>
      <c r="I322" s="10"/>
      <c r="J322" s="272"/>
      <c r="K322" s="313"/>
      <c r="L322" s="313"/>
      <c r="M322" s="160" t="s">
        <v>769</v>
      </c>
    </row>
    <row r="323" spans="1:17" ht="24.95" customHeight="1" x14ac:dyDescent="0.2">
      <c r="A323" s="230" t="s">
        <v>318</v>
      </c>
      <c r="B323" s="332">
        <v>3605200100</v>
      </c>
      <c r="C323" s="71">
        <v>230301121</v>
      </c>
      <c r="D323" s="71">
        <v>70473</v>
      </c>
      <c r="E323" s="241" t="s">
        <v>888</v>
      </c>
      <c r="F323" s="186" t="s">
        <v>317</v>
      </c>
      <c r="G323" s="185">
        <v>12632500</v>
      </c>
      <c r="H323" s="71"/>
      <c r="I323" s="10"/>
      <c r="J323" s="272">
        <v>30000000</v>
      </c>
      <c r="K323" s="313"/>
      <c r="L323" s="198">
        <v>25000000</v>
      </c>
      <c r="M323" s="160" t="s">
        <v>770</v>
      </c>
      <c r="O323" s="1" t="s">
        <v>1054</v>
      </c>
    </row>
    <row r="324" spans="1:17" ht="24.95" customHeight="1" x14ac:dyDescent="0.2">
      <c r="A324" s="230"/>
      <c r="B324" s="332"/>
      <c r="C324" s="71"/>
      <c r="D324" s="71"/>
      <c r="E324" s="241"/>
      <c r="F324" s="186"/>
      <c r="G324" s="71"/>
      <c r="H324" s="71"/>
      <c r="I324" s="10"/>
      <c r="J324" s="272"/>
      <c r="K324" s="313"/>
      <c r="L324" s="313">
        <v>15000000</v>
      </c>
      <c r="M324" s="160" t="s">
        <v>771</v>
      </c>
    </row>
    <row r="325" spans="1:17" ht="24.95" customHeight="1" x14ac:dyDescent="0.2">
      <c r="A325" s="230"/>
      <c r="B325" s="332"/>
      <c r="C325" s="71"/>
      <c r="D325" s="71"/>
      <c r="E325" s="241"/>
      <c r="F325" s="186"/>
      <c r="G325" s="71"/>
      <c r="H325" s="71"/>
      <c r="I325" s="10"/>
      <c r="J325" s="272"/>
      <c r="K325" s="313"/>
      <c r="L325" s="313">
        <v>10000000</v>
      </c>
      <c r="M325" s="160" t="s">
        <v>1155</v>
      </c>
    </row>
    <row r="326" spans="1:17" ht="24.95" customHeight="1" x14ac:dyDescent="0.2">
      <c r="A326" s="230"/>
      <c r="B326" s="188"/>
      <c r="C326" s="71"/>
      <c r="D326" s="71"/>
      <c r="E326" s="241"/>
      <c r="F326" s="186"/>
      <c r="G326" s="71"/>
      <c r="H326" s="71"/>
      <c r="I326" s="10"/>
      <c r="J326" s="272"/>
      <c r="K326" s="313"/>
      <c r="L326" s="313"/>
      <c r="M326" s="160"/>
    </row>
    <row r="327" spans="1:17" ht="24.95" customHeight="1" x14ac:dyDescent="0.2">
      <c r="A327" s="230" t="s">
        <v>318</v>
      </c>
      <c r="B327" s="332" t="s">
        <v>802</v>
      </c>
      <c r="C327" s="71">
        <v>23050104</v>
      </c>
      <c r="D327" s="71">
        <v>70411</v>
      </c>
      <c r="E327" s="241" t="s">
        <v>889</v>
      </c>
      <c r="F327" s="186" t="s">
        <v>317</v>
      </c>
      <c r="G327" s="71">
        <v>12621600</v>
      </c>
      <c r="H327" s="71" t="s">
        <v>197</v>
      </c>
      <c r="I327" s="10" t="s">
        <v>66</v>
      </c>
      <c r="J327" s="198">
        <v>10000000</v>
      </c>
      <c r="K327" s="314"/>
      <c r="L327" s="198">
        <v>7000000</v>
      </c>
      <c r="M327" s="191" t="s">
        <v>1502</v>
      </c>
      <c r="O327" s="1" t="s">
        <v>1051</v>
      </c>
    </row>
    <row r="328" spans="1:17" ht="24.95" customHeight="1" x14ac:dyDescent="0.2">
      <c r="A328" s="206"/>
      <c r="B328" s="332"/>
      <c r="C328" s="60"/>
      <c r="D328" s="60"/>
      <c r="E328" s="241"/>
      <c r="F328" s="168"/>
      <c r="G328" s="71"/>
      <c r="H328" s="71"/>
      <c r="I328" s="10"/>
      <c r="J328" s="272"/>
      <c r="K328" s="313"/>
      <c r="L328" s="313"/>
      <c r="M328" s="191"/>
    </row>
    <row r="329" spans="1:17" ht="24.95" customHeight="1" x14ac:dyDescent="0.2">
      <c r="A329" s="230" t="s">
        <v>318</v>
      </c>
      <c r="B329" s="332" t="s">
        <v>805</v>
      </c>
      <c r="C329" s="71">
        <v>23020104</v>
      </c>
      <c r="D329" s="71">
        <v>70820</v>
      </c>
      <c r="E329" s="241" t="s">
        <v>890</v>
      </c>
      <c r="F329" s="186" t="s">
        <v>317</v>
      </c>
      <c r="G329" s="71" t="s">
        <v>1030</v>
      </c>
      <c r="H329" s="71" t="s">
        <v>73</v>
      </c>
      <c r="I329" s="10" t="s">
        <v>1025</v>
      </c>
      <c r="J329" s="198">
        <v>20000000</v>
      </c>
      <c r="K329" s="314"/>
      <c r="L329" s="198">
        <v>10000000</v>
      </c>
      <c r="M329" s="191" t="s">
        <v>1503</v>
      </c>
      <c r="O329" s="1" t="s">
        <v>1051</v>
      </c>
    </row>
    <row r="330" spans="1:17" ht="24.95" customHeight="1" x14ac:dyDescent="0.2">
      <c r="A330" s="230"/>
      <c r="B330" s="188"/>
      <c r="C330" s="71"/>
      <c r="D330" s="71"/>
      <c r="E330" s="241"/>
      <c r="F330" s="186"/>
      <c r="G330" s="71"/>
      <c r="H330" s="71"/>
      <c r="I330" s="10"/>
      <c r="J330" s="272"/>
      <c r="K330" s="313"/>
      <c r="L330" s="313"/>
      <c r="M330" s="191"/>
    </row>
    <row r="331" spans="1:17" ht="24.95" customHeight="1" x14ac:dyDescent="0.2">
      <c r="A331" s="230" t="s">
        <v>318</v>
      </c>
      <c r="B331" s="332" t="s">
        <v>802</v>
      </c>
      <c r="C331" s="71">
        <v>23050101</v>
      </c>
      <c r="D331" s="71">
        <v>70411</v>
      </c>
      <c r="E331" s="241" t="s">
        <v>891</v>
      </c>
      <c r="F331" s="186" t="s">
        <v>317</v>
      </c>
      <c r="G331" s="71" t="s">
        <v>1030</v>
      </c>
      <c r="H331" s="71" t="s">
        <v>209</v>
      </c>
      <c r="I331" s="10" t="s">
        <v>1024</v>
      </c>
      <c r="J331" s="198">
        <v>5000000</v>
      </c>
      <c r="K331" s="314"/>
      <c r="L331" s="198">
        <v>2000000</v>
      </c>
      <c r="M331" s="191" t="s">
        <v>1504</v>
      </c>
      <c r="N331" s="1" t="s">
        <v>1050</v>
      </c>
    </row>
    <row r="332" spans="1:17" ht="24.95" customHeight="1" x14ac:dyDescent="0.2">
      <c r="A332" s="230"/>
      <c r="B332" s="332"/>
      <c r="C332" s="71"/>
      <c r="D332" s="71"/>
      <c r="E332" s="241"/>
      <c r="F332" s="186"/>
      <c r="G332" s="71"/>
      <c r="H332" s="71"/>
      <c r="I332" s="10"/>
      <c r="J332" s="198"/>
      <c r="K332" s="314"/>
      <c r="L332" s="314"/>
      <c r="M332" s="191"/>
    </row>
    <row r="333" spans="1:17" ht="24.95" customHeight="1" x14ac:dyDescent="0.2">
      <c r="A333" s="230" t="s">
        <v>318</v>
      </c>
      <c r="B333" s="332" t="s">
        <v>802</v>
      </c>
      <c r="C333" s="71">
        <v>23030121</v>
      </c>
      <c r="D333" s="71">
        <v>70411</v>
      </c>
      <c r="E333" s="241" t="s">
        <v>892</v>
      </c>
      <c r="F333" s="186" t="s">
        <v>317</v>
      </c>
      <c r="G333" s="71" t="s">
        <v>1030</v>
      </c>
      <c r="H333" s="71" t="s">
        <v>116</v>
      </c>
      <c r="I333" s="10" t="s">
        <v>1023</v>
      </c>
      <c r="J333" s="198">
        <v>2000000</v>
      </c>
      <c r="K333" s="314"/>
      <c r="L333" s="198">
        <v>2000000</v>
      </c>
      <c r="M333" s="191" t="s">
        <v>1505</v>
      </c>
      <c r="O333" s="1" t="s">
        <v>1051</v>
      </c>
    </row>
    <row r="334" spans="1:17" ht="24.95" customHeight="1" x14ac:dyDescent="0.2">
      <c r="A334" s="206"/>
      <c r="B334" s="188"/>
      <c r="C334" s="60"/>
      <c r="D334" s="60"/>
      <c r="E334" s="241"/>
      <c r="F334" s="168"/>
      <c r="G334" s="71"/>
      <c r="H334" s="71"/>
      <c r="I334" s="10"/>
      <c r="J334" s="198"/>
      <c r="K334" s="314"/>
      <c r="L334" s="314"/>
      <c r="M334" s="191"/>
    </row>
    <row r="335" spans="1:17" ht="24.95" customHeight="1" x14ac:dyDescent="0.2">
      <c r="A335" s="230" t="s">
        <v>318</v>
      </c>
      <c r="B335" s="332" t="s">
        <v>802</v>
      </c>
      <c r="C335" s="71">
        <v>23010112</v>
      </c>
      <c r="D335" s="71">
        <v>70411</v>
      </c>
      <c r="E335" s="241" t="s">
        <v>893</v>
      </c>
      <c r="F335" s="186" t="s">
        <v>317</v>
      </c>
      <c r="G335" s="71">
        <v>12621600</v>
      </c>
      <c r="H335" s="71" t="s">
        <v>241</v>
      </c>
      <c r="I335" s="10" t="s">
        <v>242</v>
      </c>
      <c r="J335" s="198">
        <v>3000000</v>
      </c>
      <c r="K335" s="314"/>
      <c r="L335" s="198">
        <v>4000000</v>
      </c>
      <c r="M335" s="191" t="s">
        <v>1506</v>
      </c>
      <c r="O335" s="1" t="s">
        <v>1051</v>
      </c>
    </row>
    <row r="336" spans="1:17" ht="24.95" customHeight="1" x14ac:dyDescent="0.2">
      <c r="A336" s="206"/>
      <c r="B336" s="332"/>
      <c r="C336" s="60"/>
      <c r="D336" s="60"/>
      <c r="E336" s="241"/>
      <c r="F336" s="168"/>
      <c r="G336" s="71"/>
      <c r="H336" s="71"/>
      <c r="I336" s="10" t="s">
        <v>202</v>
      </c>
      <c r="J336" s="272"/>
      <c r="K336" s="313"/>
      <c r="L336" s="313"/>
      <c r="M336" s="66"/>
    </row>
    <row r="337" spans="1:17" ht="24.95" customHeight="1" x14ac:dyDescent="0.2">
      <c r="A337" s="230" t="s">
        <v>318</v>
      </c>
      <c r="B337" s="332" t="s">
        <v>802</v>
      </c>
      <c r="C337" s="71">
        <v>23050101</v>
      </c>
      <c r="D337" s="71">
        <v>70411</v>
      </c>
      <c r="E337" s="241" t="s">
        <v>894</v>
      </c>
      <c r="F337" s="186" t="s">
        <v>317</v>
      </c>
      <c r="G337" s="71">
        <v>12621600</v>
      </c>
      <c r="H337" s="71" t="s">
        <v>210</v>
      </c>
      <c r="I337" s="10" t="s">
        <v>280</v>
      </c>
      <c r="J337" s="198">
        <v>20000000</v>
      </c>
      <c r="K337" s="314"/>
      <c r="L337" s="198">
        <v>20800000</v>
      </c>
      <c r="M337" s="191" t="s">
        <v>1399</v>
      </c>
      <c r="O337" s="1" t="s">
        <v>1051</v>
      </c>
    </row>
    <row r="338" spans="1:17" ht="24.95" customHeight="1" x14ac:dyDescent="0.2">
      <c r="A338" s="230" t="s">
        <v>318</v>
      </c>
      <c r="B338" s="332" t="s">
        <v>802</v>
      </c>
      <c r="C338" s="71">
        <v>23020124</v>
      </c>
      <c r="D338" s="71">
        <v>70411</v>
      </c>
      <c r="E338" s="241" t="s">
        <v>894</v>
      </c>
      <c r="F338" s="186" t="s">
        <v>317</v>
      </c>
      <c r="G338" s="71">
        <v>12621600</v>
      </c>
      <c r="H338" s="70"/>
      <c r="I338" s="10"/>
      <c r="J338" s="198">
        <v>154868434.19999999</v>
      </c>
      <c r="K338" s="314"/>
      <c r="L338" s="198">
        <v>10200000</v>
      </c>
      <c r="M338" s="302" t="s">
        <v>1400</v>
      </c>
      <c r="O338" s="1" t="s">
        <v>1051</v>
      </c>
      <c r="Q338" s="198">
        <v>220000000</v>
      </c>
    </row>
    <row r="339" spans="1:17" ht="24.95" customHeight="1" x14ac:dyDescent="0.2">
      <c r="A339" s="230"/>
      <c r="B339" s="332"/>
      <c r="C339" s="71"/>
      <c r="D339" s="71"/>
      <c r="E339" s="241"/>
      <c r="F339" s="186"/>
      <c r="G339" s="71"/>
      <c r="H339" s="70"/>
      <c r="I339" s="10"/>
      <c r="J339" s="198"/>
      <c r="K339" s="314"/>
      <c r="L339" s="314">
        <v>9500000</v>
      </c>
      <c r="M339" s="191" t="s">
        <v>1401</v>
      </c>
    </row>
    <row r="340" spans="1:17" ht="24.95" customHeight="1" x14ac:dyDescent="0.2">
      <c r="A340" s="230"/>
      <c r="B340" s="332"/>
      <c r="C340" s="71"/>
      <c r="D340" s="71"/>
      <c r="E340" s="241"/>
      <c r="F340" s="186"/>
      <c r="G340" s="71"/>
      <c r="H340" s="70"/>
      <c r="I340" s="10"/>
      <c r="J340" s="198"/>
      <c r="K340" s="314"/>
      <c r="L340" s="314">
        <v>29150000</v>
      </c>
      <c r="M340" s="191" t="s">
        <v>1402</v>
      </c>
    </row>
    <row r="341" spans="1:17" ht="24.95" customHeight="1" x14ac:dyDescent="0.2">
      <c r="A341" s="230"/>
      <c r="B341" s="332"/>
      <c r="C341" s="71"/>
      <c r="D341" s="71"/>
      <c r="E341" s="241"/>
      <c r="F341" s="186"/>
      <c r="G341" s="71"/>
      <c r="H341" s="70"/>
      <c r="I341" s="10"/>
      <c r="J341" s="198"/>
      <c r="K341" s="314"/>
      <c r="L341" s="314">
        <v>9250000</v>
      </c>
      <c r="M341" s="191" t="s">
        <v>1403</v>
      </c>
    </row>
    <row r="342" spans="1:17" ht="24.95" customHeight="1" x14ac:dyDescent="0.2">
      <c r="A342" s="230"/>
      <c r="B342" s="332"/>
      <c r="C342" s="71"/>
      <c r="D342" s="71"/>
      <c r="E342" s="241"/>
      <c r="F342" s="186"/>
      <c r="G342" s="71"/>
      <c r="H342" s="70"/>
      <c r="I342" s="10"/>
      <c r="J342" s="198"/>
      <c r="K342" s="314"/>
      <c r="L342" s="314">
        <v>10250000</v>
      </c>
      <c r="M342" s="191" t="s">
        <v>1404</v>
      </c>
    </row>
    <row r="343" spans="1:17" ht="24.95" customHeight="1" x14ac:dyDescent="0.2">
      <c r="A343" s="230"/>
      <c r="B343" s="332"/>
      <c r="C343" s="71"/>
      <c r="D343" s="71"/>
      <c r="E343" s="241"/>
      <c r="F343" s="186"/>
      <c r="G343" s="71"/>
      <c r="H343" s="70"/>
      <c r="I343" s="10"/>
      <c r="J343" s="198"/>
      <c r="K343" s="314"/>
      <c r="L343" s="314">
        <v>10850000</v>
      </c>
      <c r="M343" s="191" t="s">
        <v>1405</v>
      </c>
    </row>
    <row r="344" spans="1:17" ht="24.95" customHeight="1" x14ac:dyDescent="0.2">
      <c r="A344" s="230"/>
      <c r="B344" s="332"/>
      <c r="C344" s="71"/>
      <c r="D344" s="71"/>
      <c r="E344" s="241"/>
      <c r="F344" s="186"/>
      <c r="G344" s="71"/>
      <c r="H344" s="70"/>
      <c r="I344" s="10"/>
      <c r="J344" s="198"/>
      <c r="K344" s="314"/>
      <c r="L344" s="314"/>
      <c r="M344" s="191"/>
    </row>
    <row r="345" spans="1:17" ht="24.95" customHeight="1" x14ac:dyDescent="0.2">
      <c r="A345" s="230" t="s">
        <v>318</v>
      </c>
      <c r="B345" s="332" t="s">
        <v>802</v>
      </c>
      <c r="C345" s="71">
        <v>23020124</v>
      </c>
      <c r="D345" s="71">
        <v>70411</v>
      </c>
      <c r="E345" s="241" t="s">
        <v>895</v>
      </c>
      <c r="F345" s="186" t="s">
        <v>317</v>
      </c>
      <c r="G345" s="71">
        <v>12621600</v>
      </c>
      <c r="H345" s="70" t="s">
        <v>266</v>
      </c>
      <c r="I345" s="10" t="s">
        <v>995</v>
      </c>
      <c r="J345" s="198">
        <v>30000000</v>
      </c>
      <c r="K345" s="314"/>
      <c r="L345" s="198">
        <v>10000000</v>
      </c>
      <c r="M345" s="191" t="s">
        <v>1185</v>
      </c>
      <c r="O345" s="1" t="s">
        <v>1051</v>
      </c>
    </row>
    <row r="346" spans="1:17" ht="24.95" customHeight="1" x14ac:dyDescent="0.2">
      <c r="A346" s="230"/>
      <c r="B346" s="332"/>
      <c r="C346" s="71"/>
      <c r="D346" s="71"/>
      <c r="E346" s="241"/>
      <c r="F346" s="186"/>
      <c r="G346" s="71"/>
      <c r="H346" s="70"/>
      <c r="I346" s="10"/>
      <c r="J346" s="198"/>
      <c r="K346" s="314"/>
      <c r="L346" s="314">
        <v>10000000</v>
      </c>
      <c r="M346" s="191" t="s">
        <v>1186</v>
      </c>
    </row>
    <row r="347" spans="1:17" ht="24.95" customHeight="1" x14ac:dyDescent="0.2">
      <c r="A347" s="206"/>
      <c r="B347" s="332"/>
      <c r="C347" s="60"/>
      <c r="D347" s="60"/>
      <c r="E347" s="241"/>
      <c r="F347" s="168"/>
      <c r="G347" s="71"/>
      <c r="H347" s="70"/>
      <c r="I347" s="10"/>
      <c r="J347" s="198"/>
      <c r="K347" s="314"/>
      <c r="L347" s="314"/>
      <c r="M347" s="191"/>
    </row>
    <row r="348" spans="1:17" ht="24.95" customHeight="1" x14ac:dyDescent="0.2">
      <c r="A348" s="9"/>
      <c r="B348" s="332"/>
      <c r="C348" s="60"/>
      <c r="D348" s="60"/>
      <c r="E348" s="241"/>
      <c r="F348" s="168"/>
      <c r="G348" s="71"/>
      <c r="H348" s="68"/>
      <c r="I348" s="10"/>
      <c r="J348" s="198"/>
      <c r="K348" s="314"/>
      <c r="L348" s="314"/>
      <c r="M348" s="191" t="s">
        <v>538</v>
      </c>
    </row>
    <row r="349" spans="1:17" ht="24.95" customHeight="1" x14ac:dyDescent="0.2">
      <c r="A349" s="184" t="s">
        <v>318</v>
      </c>
      <c r="B349" s="332" t="s">
        <v>806</v>
      </c>
      <c r="C349" s="71">
        <v>23020114</v>
      </c>
      <c r="D349" s="71">
        <v>70451</v>
      </c>
      <c r="E349" s="241" t="s">
        <v>896</v>
      </c>
      <c r="F349" s="186" t="s">
        <v>317</v>
      </c>
      <c r="G349" s="71">
        <v>12621600</v>
      </c>
      <c r="H349" s="71" t="s">
        <v>198</v>
      </c>
      <c r="I349" s="10" t="s">
        <v>265</v>
      </c>
      <c r="J349" s="198">
        <v>500000000</v>
      </c>
      <c r="K349" s="314">
        <v>388687907.49000001</v>
      </c>
      <c r="L349" s="198">
        <v>18706496.07</v>
      </c>
      <c r="M349" s="211" t="s">
        <v>1206</v>
      </c>
      <c r="O349" s="1" t="s">
        <v>1051</v>
      </c>
    </row>
    <row r="350" spans="1:17" ht="24.95" customHeight="1" x14ac:dyDescent="0.2">
      <c r="A350" s="184"/>
      <c r="B350" s="332"/>
      <c r="C350" s="71"/>
      <c r="D350" s="71"/>
      <c r="E350" s="241"/>
      <c r="F350" s="186"/>
      <c r="G350" s="71"/>
      <c r="H350" s="71"/>
      <c r="I350" s="10"/>
      <c r="J350" s="198"/>
      <c r="K350" s="314"/>
      <c r="L350" s="314">
        <v>34000000</v>
      </c>
      <c r="M350" s="211" t="s">
        <v>1207</v>
      </c>
    </row>
    <row r="351" spans="1:17" ht="24.95" customHeight="1" x14ac:dyDescent="0.2">
      <c r="A351" s="184"/>
      <c r="B351" s="332"/>
      <c r="C351" s="71"/>
      <c r="D351" s="71"/>
      <c r="E351" s="241"/>
      <c r="F351" s="186"/>
      <c r="G351" s="71"/>
      <c r="H351" s="71"/>
      <c r="I351" s="10"/>
      <c r="J351" s="198"/>
      <c r="K351" s="314"/>
      <c r="L351" s="314"/>
      <c r="M351" s="211" t="s">
        <v>1208</v>
      </c>
    </row>
    <row r="352" spans="1:17" ht="24.75" customHeight="1" x14ac:dyDescent="0.2">
      <c r="A352" s="184"/>
      <c r="B352" s="332"/>
      <c r="C352" s="71"/>
      <c r="D352" s="71"/>
      <c r="E352" s="241"/>
      <c r="F352" s="186"/>
      <c r="G352" s="71"/>
      <c r="H352" s="70"/>
      <c r="I352" s="10"/>
      <c r="J352" s="198"/>
      <c r="K352" s="314"/>
      <c r="L352" s="314"/>
      <c r="M352" s="302" t="s">
        <v>1276</v>
      </c>
      <c r="Q352" s="378"/>
    </row>
    <row r="353" spans="1:17" ht="24.75" customHeight="1" x14ac:dyDescent="0.2">
      <c r="A353" s="184"/>
      <c r="B353" s="332"/>
      <c r="C353" s="71"/>
      <c r="D353" s="71"/>
      <c r="E353" s="241"/>
      <c r="F353" s="186"/>
      <c r="G353" s="71"/>
      <c r="H353" s="70"/>
      <c r="I353" s="10"/>
      <c r="J353" s="198"/>
      <c r="K353" s="314"/>
      <c r="L353" s="314">
        <v>333333333.32999998</v>
      </c>
      <c r="M353" s="301" t="s">
        <v>1305</v>
      </c>
      <c r="Q353" s="378"/>
    </row>
    <row r="354" spans="1:17" ht="24.75" customHeight="1" x14ac:dyDescent="0.2">
      <c r="A354" s="184"/>
      <c r="B354" s="332"/>
      <c r="C354" s="71"/>
      <c r="D354" s="71"/>
      <c r="E354" s="241"/>
      <c r="F354" s="186"/>
      <c r="G354" s="71"/>
      <c r="H354" s="70"/>
      <c r="I354" s="10"/>
      <c r="J354" s="198"/>
      <c r="K354" s="314"/>
      <c r="L354" s="314">
        <v>190850915.31999999</v>
      </c>
      <c r="M354" s="301" t="s">
        <v>1306</v>
      </c>
      <c r="Q354" s="378"/>
    </row>
    <row r="355" spans="1:17" ht="24.75" customHeight="1" x14ac:dyDescent="0.2">
      <c r="A355" s="184"/>
      <c r="B355" s="332"/>
      <c r="C355" s="71"/>
      <c r="D355" s="71"/>
      <c r="E355" s="241"/>
      <c r="F355" s="186"/>
      <c r="G355" s="71"/>
      <c r="H355" s="70"/>
      <c r="I355" s="10"/>
      <c r="J355" s="198"/>
      <c r="K355" s="314"/>
      <c r="L355" s="314">
        <v>42104404.670000002</v>
      </c>
      <c r="M355" s="301" t="s">
        <v>1307</v>
      </c>
      <c r="Q355" s="378"/>
    </row>
    <row r="356" spans="1:17" ht="24.75" customHeight="1" x14ac:dyDescent="0.2">
      <c r="A356" s="184"/>
      <c r="B356" s="332"/>
      <c r="C356" s="71"/>
      <c r="D356" s="71"/>
      <c r="E356" s="241"/>
      <c r="F356" s="186"/>
      <c r="G356" s="71"/>
      <c r="H356" s="70"/>
      <c r="I356" s="10"/>
      <c r="J356" s="198"/>
      <c r="K356" s="314"/>
      <c r="L356" s="314">
        <v>0</v>
      </c>
      <c r="M356" s="302" t="s">
        <v>1290</v>
      </c>
      <c r="Q356" s="378"/>
    </row>
    <row r="357" spans="1:17" ht="24.75" customHeight="1" x14ac:dyDescent="0.2">
      <c r="A357" s="184"/>
      <c r="B357" s="332"/>
      <c r="C357" s="71"/>
      <c r="D357" s="71"/>
      <c r="E357" s="241"/>
      <c r="F357" s="186"/>
      <c r="G357" s="71"/>
      <c r="H357" s="70"/>
      <c r="I357" s="10"/>
      <c r="J357" s="198"/>
      <c r="K357" s="314"/>
      <c r="L357" s="314">
        <v>1847717826.8599999</v>
      </c>
      <c r="M357" s="301" t="s">
        <v>1507</v>
      </c>
      <c r="Q357" s="378"/>
    </row>
    <row r="358" spans="1:17" ht="24.95" customHeight="1" x14ac:dyDescent="0.2">
      <c r="A358" s="184" t="s">
        <v>318</v>
      </c>
      <c r="B358" s="332" t="s">
        <v>806</v>
      </c>
      <c r="C358" s="71">
        <v>23020114</v>
      </c>
      <c r="D358" s="71">
        <v>70451</v>
      </c>
      <c r="E358" s="241" t="s">
        <v>896</v>
      </c>
      <c r="F358" s="186" t="s">
        <v>317</v>
      </c>
      <c r="G358" s="71">
        <v>12621600</v>
      </c>
      <c r="H358" s="70"/>
      <c r="I358" s="10"/>
      <c r="J358" s="198">
        <v>11000000000</v>
      </c>
      <c r="K358" s="314"/>
      <c r="L358" s="314">
        <v>15000000000</v>
      </c>
      <c r="M358" s="301" t="s">
        <v>1585</v>
      </c>
      <c r="O358" s="1" t="s">
        <v>1051</v>
      </c>
    </row>
    <row r="359" spans="1:17" ht="24.95" customHeight="1" x14ac:dyDescent="0.2">
      <c r="A359" s="184"/>
      <c r="B359" s="332"/>
      <c r="C359" s="71"/>
      <c r="D359" s="71"/>
      <c r="E359" s="241"/>
      <c r="F359" s="186"/>
      <c r="G359" s="71"/>
      <c r="H359" s="70"/>
      <c r="I359" s="10"/>
      <c r="J359" s="198"/>
      <c r="K359" s="314"/>
      <c r="L359" s="314"/>
      <c r="M359" s="301" t="s">
        <v>734</v>
      </c>
    </row>
    <row r="360" spans="1:17" ht="24.95" customHeight="1" x14ac:dyDescent="0.2">
      <c r="A360" s="184"/>
      <c r="B360" s="332"/>
      <c r="C360" s="71"/>
      <c r="D360" s="71"/>
      <c r="E360" s="241"/>
      <c r="F360" s="186"/>
      <c r="G360" s="71"/>
      <c r="H360" s="70"/>
      <c r="I360" s="10"/>
      <c r="J360" s="198"/>
      <c r="K360" s="314"/>
      <c r="L360" s="314"/>
      <c r="M360" s="301" t="s">
        <v>735</v>
      </c>
    </row>
    <row r="361" spans="1:17" ht="24.95" customHeight="1" x14ac:dyDescent="0.2">
      <c r="A361" s="184"/>
      <c r="B361" s="332"/>
      <c r="C361" s="71"/>
      <c r="D361" s="71"/>
      <c r="E361" s="241"/>
      <c r="F361" s="186"/>
      <c r="G361" s="71"/>
      <c r="H361" s="70"/>
      <c r="I361" s="233"/>
      <c r="J361" s="62">
        <v>2624297377</v>
      </c>
      <c r="K361" s="314"/>
      <c r="L361" s="314"/>
      <c r="M361" s="302" t="s">
        <v>736</v>
      </c>
    </row>
    <row r="362" spans="1:17" ht="24.95" customHeight="1" x14ac:dyDescent="0.2">
      <c r="A362" s="184"/>
      <c r="B362" s="332"/>
      <c r="C362" s="71"/>
      <c r="D362" s="71"/>
      <c r="E362" s="241"/>
      <c r="F362" s="186"/>
      <c r="G362" s="71"/>
      <c r="H362" s="70"/>
      <c r="I362" s="10"/>
      <c r="J362" s="75"/>
      <c r="K362" s="361"/>
      <c r="L362" s="314"/>
      <c r="M362" s="302"/>
    </row>
    <row r="363" spans="1:17" ht="24.95" customHeight="1" x14ac:dyDescent="0.2">
      <c r="A363" s="184" t="s">
        <v>318</v>
      </c>
      <c r="B363" s="332" t="s">
        <v>806</v>
      </c>
      <c r="C363" s="71">
        <v>23030113</v>
      </c>
      <c r="D363" s="71">
        <v>70451</v>
      </c>
      <c r="E363" s="241" t="s">
        <v>897</v>
      </c>
      <c r="F363" s="186" t="s">
        <v>317</v>
      </c>
      <c r="G363" s="71">
        <v>12621600</v>
      </c>
      <c r="H363" s="70" t="s">
        <v>199</v>
      </c>
      <c r="I363" s="10" t="s">
        <v>1022</v>
      </c>
      <c r="J363" s="310">
        <v>500000000</v>
      </c>
      <c r="K363" s="314">
        <v>328760912.54000002</v>
      </c>
      <c r="L363" s="314"/>
      <c r="M363" s="160" t="s">
        <v>539</v>
      </c>
      <c r="O363" s="1" t="s">
        <v>1051</v>
      </c>
    </row>
    <row r="364" spans="1:17" ht="24.95" customHeight="1" x14ac:dyDescent="0.2">
      <c r="A364" s="184"/>
      <c r="B364" s="332"/>
      <c r="C364" s="71"/>
      <c r="D364" s="71"/>
      <c r="E364" s="241"/>
      <c r="F364" s="241"/>
      <c r="G364" s="71"/>
      <c r="H364" s="70"/>
      <c r="I364" s="10"/>
      <c r="J364" s="310"/>
      <c r="K364" s="314"/>
      <c r="L364" s="314">
        <v>50000000</v>
      </c>
      <c r="M364" s="302" t="s">
        <v>1205</v>
      </c>
    </row>
    <row r="365" spans="1:17" ht="24.95" customHeight="1" x14ac:dyDescent="0.2">
      <c r="A365" s="184"/>
      <c r="B365" s="332"/>
      <c r="C365" s="71"/>
      <c r="D365" s="71"/>
      <c r="E365" s="241"/>
      <c r="F365" s="241"/>
      <c r="G365" s="71"/>
      <c r="H365" s="70"/>
      <c r="I365" s="10"/>
      <c r="J365" s="310"/>
      <c r="K365" s="314"/>
      <c r="L365" s="314"/>
      <c r="M365" s="302" t="s">
        <v>724</v>
      </c>
    </row>
    <row r="366" spans="1:17" ht="24.95" customHeight="1" x14ac:dyDescent="0.2">
      <c r="A366" s="184"/>
      <c r="B366" s="332"/>
      <c r="C366" s="71"/>
      <c r="D366" s="71"/>
      <c r="E366" s="241"/>
      <c r="F366" s="241"/>
      <c r="G366" s="71"/>
      <c r="H366" s="70"/>
      <c r="I366" s="10"/>
      <c r="J366" s="310"/>
      <c r="K366" s="314"/>
      <c r="L366" s="314">
        <v>60000000</v>
      </c>
      <c r="M366" s="160" t="s">
        <v>1209</v>
      </c>
    </row>
    <row r="367" spans="1:17" ht="24.95" customHeight="1" x14ac:dyDescent="0.2">
      <c r="A367" s="184"/>
      <c r="B367" s="332"/>
      <c r="C367" s="71"/>
      <c r="D367" s="71"/>
      <c r="E367" s="241"/>
      <c r="F367" s="241"/>
      <c r="G367" s="71"/>
      <c r="H367" s="70"/>
      <c r="I367" s="10"/>
      <c r="J367" s="310"/>
      <c r="K367" s="314"/>
      <c r="L367" s="314">
        <v>27293503.93</v>
      </c>
      <c r="M367" s="160" t="s">
        <v>1210</v>
      </c>
    </row>
    <row r="368" spans="1:17" ht="24.95" customHeight="1" x14ac:dyDescent="0.2">
      <c r="A368" s="9"/>
      <c r="B368" s="332"/>
      <c r="C368" s="60"/>
      <c r="D368" s="60"/>
      <c r="E368" s="241"/>
      <c r="F368" s="10"/>
      <c r="G368" s="71"/>
      <c r="H368" s="71"/>
      <c r="I368" s="10"/>
      <c r="J368" s="311"/>
      <c r="K368" s="313"/>
      <c r="L368" s="313">
        <v>35000000</v>
      </c>
      <c r="M368" s="301" t="s">
        <v>1211</v>
      </c>
    </row>
    <row r="369" spans="1:17" ht="24.95" customHeight="1" x14ac:dyDescent="0.2">
      <c r="A369" s="9"/>
      <c r="B369" s="332"/>
      <c r="C369" s="60"/>
      <c r="D369" s="60"/>
      <c r="E369" s="241"/>
      <c r="F369" s="10"/>
      <c r="G369" s="71"/>
      <c r="H369" s="71"/>
      <c r="I369" s="2"/>
      <c r="J369" s="311"/>
      <c r="K369" s="313"/>
      <c r="L369" s="313"/>
      <c r="M369" s="301" t="s">
        <v>1212</v>
      </c>
    </row>
    <row r="370" spans="1:17" ht="24.95" customHeight="1" x14ac:dyDescent="0.2">
      <c r="A370" s="9"/>
      <c r="B370" s="332"/>
      <c r="C370" s="60"/>
      <c r="D370" s="60"/>
      <c r="E370" s="241"/>
      <c r="F370" s="10"/>
      <c r="G370" s="71"/>
      <c r="H370" s="71"/>
      <c r="I370" s="2"/>
      <c r="J370" s="311"/>
      <c r="K370" s="313"/>
      <c r="L370" s="313">
        <v>25000000</v>
      </c>
      <c r="M370" s="301" t="s">
        <v>1250</v>
      </c>
    </row>
    <row r="371" spans="1:17" ht="24.95" customHeight="1" x14ac:dyDescent="0.2">
      <c r="A371" s="9"/>
      <c r="B371" s="332"/>
      <c r="C371" s="60"/>
      <c r="D371" s="60"/>
      <c r="E371" s="241"/>
      <c r="F371" s="10"/>
      <c r="G371" s="71"/>
      <c r="H371" s="71"/>
      <c r="I371" s="2"/>
      <c r="J371" s="311"/>
      <c r="K371" s="313"/>
      <c r="L371" s="313"/>
      <c r="M371" s="302" t="s">
        <v>1276</v>
      </c>
    </row>
    <row r="372" spans="1:17" ht="24.95" customHeight="1" x14ac:dyDescent="0.2">
      <c r="A372" s="9"/>
      <c r="B372" s="332"/>
      <c r="C372" s="60"/>
      <c r="D372" s="60"/>
      <c r="E372" s="241"/>
      <c r="F372" s="10"/>
      <c r="G372" s="71"/>
      <c r="H372" s="71"/>
      <c r="I372" s="2"/>
      <c r="J372" s="311"/>
      <c r="K372" s="313"/>
      <c r="L372" s="313">
        <v>533333333.32999998</v>
      </c>
      <c r="M372" s="301" t="s">
        <v>1308</v>
      </c>
    </row>
    <row r="373" spans="1:17" ht="24.95" customHeight="1" x14ac:dyDescent="0.2">
      <c r="A373" s="9"/>
      <c r="B373" s="332"/>
      <c r="C373" s="60"/>
      <c r="D373" s="60"/>
      <c r="E373" s="241"/>
      <c r="F373" s="10"/>
      <c r="G373" s="71"/>
      <c r="H373" s="71"/>
      <c r="I373" s="2"/>
      <c r="J373" s="311"/>
      <c r="K373" s="313"/>
      <c r="L373" s="313">
        <v>233333333.33000001</v>
      </c>
      <c r="M373" s="301" t="s">
        <v>1309</v>
      </c>
    </row>
    <row r="374" spans="1:17" ht="24.95" customHeight="1" x14ac:dyDescent="0.2">
      <c r="A374" s="9"/>
      <c r="B374" s="332"/>
      <c r="C374" s="60"/>
      <c r="D374" s="60"/>
      <c r="E374" s="241"/>
      <c r="F374" s="10"/>
      <c r="G374" s="71"/>
      <c r="H374" s="71"/>
      <c r="I374" s="2"/>
      <c r="J374" s="311"/>
      <c r="K374" s="313"/>
      <c r="L374" s="313">
        <v>398017656.32999998</v>
      </c>
      <c r="M374" s="302" t="s">
        <v>1310</v>
      </c>
    </row>
    <row r="375" spans="1:17" ht="24.95" customHeight="1" x14ac:dyDescent="0.2">
      <c r="A375" s="9"/>
      <c r="B375" s="332"/>
      <c r="C375" s="60"/>
      <c r="D375" s="60"/>
      <c r="E375" s="241"/>
      <c r="F375" s="10"/>
      <c r="G375" s="71"/>
      <c r="H375" s="71"/>
      <c r="I375" s="2"/>
      <c r="J375" s="311"/>
      <c r="K375" s="313"/>
      <c r="L375" s="313">
        <v>266666666.66999999</v>
      </c>
      <c r="M375" s="302" t="s">
        <v>1311</v>
      </c>
    </row>
    <row r="376" spans="1:17" ht="24.95" customHeight="1" x14ac:dyDescent="0.2">
      <c r="A376" s="9"/>
      <c r="B376" s="332"/>
      <c r="C376" s="60"/>
      <c r="D376" s="60"/>
      <c r="E376" s="241"/>
      <c r="F376" s="10"/>
      <c r="G376" s="71"/>
      <c r="H376" s="71"/>
      <c r="I376" s="2"/>
      <c r="J376" s="311"/>
      <c r="K376" s="313"/>
      <c r="L376" s="313">
        <v>466666666.67000002</v>
      </c>
      <c r="M376" s="302" t="s">
        <v>1312</v>
      </c>
    </row>
    <row r="377" spans="1:17" ht="24.95" customHeight="1" x14ac:dyDescent="0.2">
      <c r="A377" s="9"/>
      <c r="B377" s="332"/>
      <c r="C377" s="60"/>
      <c r="D377" s="60"/>
      <c r="E377" s="241"/>
      <c r="F377" s="10"/>
      <c r="G377" s="71"/>
      <c r="H377" s="71"/>
      <c r="I377" s="2"/>
      <c r="J377" s="311"/>
      <c r="K377" s="313"/>
      <c r="L377" s="313">
        <v>666666666.66999996</v>
      </c>
      <c r="M377" s="301" t="s">
        <v>1313</v>
      </c>
    </row>
    <row r="378" spans="1:17" ht="24.95" customHeight="1" x14ac:dyDescent="0.2">
      <c r="A378" s="9"/>
      <c r="B378" s="332"/>
      <c r="C378" s="60"/>
      <c r="D378" s="60"/>
      <c r="E378" s="241"/>
      <c r="F378" s="10"/>
      <c r="G378" s="71"/>
      <c r="H378" s="71"/>
      <c r="I378" s="2"/>
      <c r="J378" s="311"/>
      <c r="K378" s="313"/>
      <c r="L378" s="313">
        <v>266666666.66999999</v>
      </c>
      <c r="M378" s="301" t="s">
        <v>1314</v>
      </c>
    </row>
    <row r="379" spans="1:17" ht="24.95" customHeight="1" x14ac:dyDescent="0.2">
      <c r="A379" s="9"/>
      <c r="B379" s="332"/>
      <c r="C379" s="60"/>
      <c r="D379" s="60"/>
      <c r="E379" s="241"/>
      <c r="F379" s="10"/>
      <c r="G379" s="71"/>
      <c r="H379" s="71"/>
      <c r="I379" s="2"/>
      <c r="J379" s="311"/>
      <c r="K379" s="313"/>
      <c r="L379" s="313">
        <v>340481587.88</v>
      </c>
      <c r="M379" s="302" t="s">
        <v>1315</v>
      </c>
    </row>
    <row r="380" spans="1:17" ht="24.95" customHeight="1" x14ac:dyDescent="0.2">
      <c r="A380" s="9"/>
      <c r="B380" s="332"/>
      <c r="C380" s="60"/>
      <c r="D380" s="60"/>
      <c r="E380" s="241"/>
      <c r="F380" s="10"/>
      <c r="G380" s="71"/>
      <c r="H380" s="71"/>
      <c r="I380" s="2"/>
      <c r="J380" s="311"/>
      <c r="K380" s="313"/>
      <c r="L380" s="313">
        <v>600000000</v>
      </c>
      <c r="M380" s="301" t="s">
        <v>1316</v>
      </c>
    </row>
    <row r="381" spans="1:17" ht="24.95" customHeight="1" x14ac:dyDescent="0.2">
      <c r="A381" s="9"/>
      <c r="B381" s="332"/>
      <c r="C381" s="60"/>
      <c r="D381" s="60"/>
      <c r="E381" s="241"/>
      <c r="F381" s="10"/>
      <c r="G381" s="71"/>
      <c r="H381" s="71"/>
      <c r="I381" s="2"/>
      <c r="J381" s="311"/>
      <c r="K381" s="313"/>
      <c r="L381" s="313">
        <v>467352066.50999999</v>
      </c>
      <c r="M381" s="301" t="s">
        <v>1317</v>
      </c>
    </row>
    <row r="382" spans="1:17" ht="24.95" customHeight="1" x14ac:dyDescent="0.2">
      <c r="A382" s="9"/>
      <c r="B382" s="332"/>
      <c r="C382" s="60"/>
      <c r="D382" s="60"/>
      <c r="E382" s="241"/>
      <c r="F382" s="10"/>
      <c r="G382" s="71"/>
      <c r="H382" s="71"/>
      <c r="I382" s="2"/>
      <c r="J382" s="311"/>
      <c r="K382" s="314"/>
      <c r="L382" s="313">
        <v>18171853.329999998</v>
      </c>
      <c r="M382" s="302" t="s">
        <v>1318</v>
      </c>
    </row>
    <row r="383" spans="1:17" ht="24.95" customHeight="1" x14ac:dyDescent="0.2">
      <c r="A383" s="9"/>
      <c r="B383" s="332"/>
      <c r="C383" s="60"/>
      <c r="D383" s="60"/>
      <c r="E383" s="241"/>
      <c r="F383" s="10"/>
      <c r="G383" s="71"/>
      <c r="H383" s="71"/>
      <c r="I383" s="2"/>
      <c r="J383" s="311"/>
      <c r="K383" s="314"/>
      <c r="L383" s="313">
        <v>51013342.25</v>
      </c>
      <c r="M383" s="160" t="s">
        <v>1319</v>
      </c>
    </row>
    <row r="384" spans="1:17" ht="24.95" customHeight="1" x14ac:dyDescent="0.2">
      <c r="A384" s="9"/>
      <c r="B384" s="332"/>
      <c r="C384" s="60"/>
      <c r="D384" s="60"/>
      <c r="E384" s="241"/>
      <c r="F384" s="10"/>
      <c r="G384" s="71"/>
      <c r="H384" s="71"/>
      <c r="I384" s="2"/>
      <c r="J384" s="311"/>
      <c r="K384" s="314"/>
      <c r="L384" s="313">
        <v>383566121.67000002</v>
      </c>
      <c r="M384" s="160" t="s">
        <v>1320</v>
      </c>
      <c r="Q384" s="313">
        <v>700000000</v>
      </c>
    </row>
    <row r="385" spans="1:17" ht="24.95" customHeight="1" x14ac:dyDescent="0.2">
      <c r="A385" s="184"/>
      <c r="B385" s="332"/>
      <c r="C385" s="71"/>
      <c r="D385" s="71"/>
      <c r="E385" s="241"/>
      <c r="F385" s="186"/>
      <c r="G385" s="71"/>
      <c r="H385" s="71"/>
      <c r="I385" s="10"/>
      <c r="J385" s="311"/>
      <c r="K385" s="314"/>
      <c r="L385" s="313">
        <v>47948216.439999998</v>
      </c>
      <c r="M385" s="302" t="s">
        <v>1321</v>
      </c>
      <c r="Q385" s="313">
        <v>400000000</v>
      </c>
    </row>
    <row r="386" spans="1:17" ht="24.95" customHeight="1" x14ac:dyDescent="0.2">
      <c r="A386" s="184"/>
      <c r="B386" s="332"/>
      <c r="C386" s="71"/>
      <c r="D386" s="71"/>
      <c r="E386" s="241"/>
      <c r="F386" s="186"/>
      <c r="G386" s="71"/>
      <c r="H386" s="71"/>
      <c r="I386" s="10"/>
      <c r="J386" s="311"/>
      <c r="K386" s="314"/>
      <c r="L386" s="313">
        <v>37793170.549999997</v>
      </c>
      <c r="M386" s="302" t="s">
        <v>1322</v>
      </c>
      <c r="Q386" s="313">
        <v>700000000</v>
      </c>
    </row>
    <row r="387" spans="1:17" ht="24.95" customHeight="1" x14ac:dyDescent="0.2">
      <c r="A387" s="184"/>
      <c r="B387" s="332"/>
      <c r="C387" s="71"/>
      <c r="D387" s="71"/>
      <c r="E387" s="241"/>
      <c r="F387" s="186"/>
      <c r="G387" s="71"/>
      <c r="H387" s="71"/>
      <c r="I387" s="10"/>
      <c r="J387" s="311"/>
      <c r="K387" s="314"/>
      <c r="L387" s="313">
        <v>0</v>
      </c>
      <c r="M387" s="302" t="s">
        <v>1290</v>
      </c>
      <c r="Q387" s="313"/>
    </row>
    <row r="388" spans="1:17" ht="24.95" customHeight="1" x14ac:dyDescent="0.2">
      <c r="A388" s="184"/>
      <c r="B388" s="332"/>
      <c r="C388" s="71"/>
      <c r="D388" s="71"/>
      <c r="E388" s="241"/>
      <c r="F388" s="186"/>
      <c r="G388" s="71"/>
      <c r="H388" s="71"/>
      <c r="I388" s="10"/>
      <c r="J388" s="311"/>
      <c r="K388" s="314"/>
      <c r="L388" s="313">
        <v>3750000000</v>
      </c>
      <c r="M388" s="302" t="s">
        <v>1323</v>
      </c>
      <c r="Q388" s="313"/>
    </row>
    <row r="389" spans="1:17" ht="24.95" customHeight="1" x14ac:dyDescent="0.2">
      <c r="A389" s="184"/>
      <c r="B389" s="332"/>
      <c r="C389" s="71"/>
      <c r="D389" s="71"/>
      <c r="E389" s="241"/>
      <c r="F389" s="186"/>
      <c r="G389" s="71"/>
      <c r="H389" s="71"/>
      <c r="I389" s="10"/>
      <c r="J389" s="311"/>
      <c r="K389" s="314"/>
      <c r="L389" s="313">
        <v>375000000</v>
      </c>
      <c r="M389" s="302" t="s">
        <v>1324</v>
      </c>
      <c r="Q389" s="313"/>
    </row>
    <row r="390" spans="1:17" ht="24.95" customHeight="1" x14ac:dyDescent="0.2">
      <c r="A390" s="184"/>
      <c r="B390" s="332"/>
      <c r="C390" s="71"/>
      <c r="D390" s="71"/>
      <c r="E390" s="241"/>
      <c r="F390" s="186"/>
      <c r="G390" s="71"/>
      <c r="H390" s="71"/>
      <c r="I390" s="10"/>
      <c r="J390" s="311"/>
      <c r="K390" s="314"/>
      <c r="L390" s="313">
        <v>296162359.27999997</v>
      </c>
      <c r="M390" s="302" t="s">
        <v>1325</v>
      </c>
      <c r="Q390" s="313"/>
    </row>
    <row r="391" spans="1:17" ht="24.95" customHeight="1" x14ac:dyDescent="0.2">
      <c r="A391" s="184"/>
      <c r="B391" s="332"/>
      <c r="C391" s="71"/>
      <c r="D391" s="71"/>
      <c r="E391" s="241"/>
      <c r="F391" s="186"/>
      <c r="G391" s="71"/>
      <c r="H391" s="71"/>
      <c r="I391" s="10"/>
      <c r="J391" s="311"/>
      <c r="K391" s="314"/>
      <c r="L391" s="313">
        <v>639724689.5</v>
      </c>
      <c r="M391" s="302" t="s">
        <v>1326</v>
      </c>
      <c r="Q391" s="313"/>
    </row>
    <row r="392" spans="1:17" ht="24.95" customHeight="1" x14ac:dyDescent="0.2">
      <c r="A392" s="184"/>
      <c r="B392" s="332"/>
      <c r="C392" s="71"/>
      <c r="D392" s="71"/>
      <c r="E392" s="241"/>
      <c r="F392" s="186"/>
      <c r="G392" s="71"/>
      <c r="H392" s="71"/>
      <c r="I392" s="10"/>
      <c r="J392" s="311"/>
      <c r="K392" s="314"/>
      <c r="L392" s="313">
        <v>948495070.13</v>
      </c>
      <c r="M392" s="302" t="s">
        <v>1327</v>
      </c>
      <c r="Q392" s="313"/>
    </row>
    <row r="393" spans="1:17" ht="24.95" customHeight="1" x14ac:dyDescent="0.2">
      <c r="A393" s="184"/>
      <c r="B393" s="332"/>
      <c r="C393" s="71"/>
      <c r="D393" s="71"/>
      <c r="E393" s="241"/>
      <c r="F393" s="186"/>
      <c r="G393" s="71"/>
      <c r="H393" s="71"/>
      <c r="I393" s="10"/>
      <c r="J393" s="311"/>
      <c r="K393" s="314"/>
      <c r="L393" s="313">
        <v>737549546.29999995</v>
      </c>
      <c r="M393" s="301" t="s">
        <v>1328</v>
      </c>
      <c r="Q393" s="313"/>
    </row>
    <row r="394" spans="1:17" ht="24.95" customHeight="1" x14ac:dyDescent="0.2">
      <c r="A394" s="184"/>
      <c r="B394" s="332"/>
      <c r="C394" s="71"/>
      <c r="D394" s="71"/>
      <c r="E394" s="241"/>
      <c r="F394" s="186"/>
      <c r="G394" s="71"/>
      <c r="H394" s="71"/>
      <c r="I394" s="10"/>
      <c r="J394" s="311"/>
      <c r="K394" s="314"/>
      <c r="L394" s="313">
        <v>47335989.450000003</v>
      </c>
      <c r="M394" s="301" t="s">
        <v>1563</v>
      </c>
      <c r="Q394" s="313"/>
    </row>
    <row r="395" spans="1:17" ht="24.95" customHeight="1" x14ac:dyDescent="0.2">
      <c r="A395" s="184"/>
      <c r="B395" s="332"/>
      <c r="C395" s="71"/>
      <c r="D395" s="71"/>
      <c r="E395" s="241"/>
      <c r="F395" s="186"/>
      <c r="G395" s="71"/>
      <c r="H395" s="71"/>
      <c r="I395" s="10"/>
      <c r="J395" s="311"/>
      <c r="K395" s="314"/>
      <c r="L395" s="313">
        <v>91875478.25</v>
      </c>
      <c r="M395" s="301" t="s">
        <v>1329</v>
      </c>
      <c r="Q395" s="313"/>
    </row>
    <row r="396" spans="1:17" ht="24.95" customHeight="1" x14ac:dyDescent="0.2">
      <c r="A396" s="184"/>
      <c r="B396" s="188"/>
      <c r="C396" s="71"/>
      <c r="D396" s="71"/>
      <c r="E396" s="241"/>
      <c r="F396" s="186"/>
      <c r="G396" s="71"/>
      <c r="H396" s="71"/>
      <c r="I396" s="10"/>
      <c r="J396" s="311"/>
      <c r="K396" s="314"/>
      <c r="L396" s="313">
        <v>675000000</v>
      </c>
      <c r="M396" s="301" t="s">
        <v>1330</v>
      </c>
      <c r="Q396" s="313"/>
    </row>
    <row r="397" spans="1:17" ht="24.95" customHeight="1" x14ac:dyDescent="0.2">
      <c r="A397" s="184"/>
      <c r="B397" s="332"/>
      <c r="C397" s="71"/>
      <c r="D397" s="71"/>
      <c r="E397" s="241"/>
      <c r="F397" s="186"/>
      <c r="G397" s="71"/>
      <c r="H397" s="71"/>
      <c r="I397" s="10"/>
      <c r="J397" s="311"/>
      <c r="K397" s="314"/>
      <c r="L397" s="313">
        <v>340238877.74000001</v>
      </c>
      <c r="M397" s="301" t="s">
        <v>1331</v>
      </c>
      <c r="Q397" s="313"/>
    </row>
    <row r="398" spans="1:17" ht="24.95" customHeight="1" x14ac:dyDescent="0.2">
      <c r="A398" s="184"/>
      <c r="B398" s="332"/>
      <c r="C398" s="234"/>
      <c r="D398" s="71"/>
      <c r="E398" s="241"/>
      <c r="F398" s="186"/>
      <c r="G398" s="71"/>
      <c r="H398" s="71"/>
      <c r="I398" s="10"/>
      <c r="J398" s="311"/>
      <c r="K398" s="314"/>
      <c r="L398" s="313">
        <v>859192925.73000002</v>
      </c>
      <c r="M398" s="301" t="s">
        <v>1332</v>
      </c>
      <c r="Q398" s="313">
        <v>400000000</v>
      </c>
    </row>
    <row r="399" spans="1:17" ht="24.95" customHeight="1" x14ac:dyDescent="0.2">
      <c r="A399" s="184" t="s">
        <v>318</v>
      </c>
      <c r="B399" s="332"/>
      <c r="C399" s="234"/>
      <c r="D399" s="71"/>
      <c r="E399" s="241"/>
      <c r="F399" s="186"/>
      <c r="G399" s="71"/>
      <c r="H399" s="71"/>
      <c r="I399" s="10"/>
      <c r="J399" s="310"/>
      <c r="K399" s="314"/>
      <c r="L399" s="313">
        <v>225000000</v>
      </c>
      <c r="M399" s="301" t="s">
        <v>1333</v>
      </c>
      <c r="Q399" s="314">
        <v>700000000</v>
      </c>
    </row>
    <row r="400" spans="1:17" ht="24.95" customHeight="1" x14ac:dyDescent="0.2">
      <c r="A400" s="184"/>
      <c r="B400" s="332"/>
      <c r="C400" s="71"/>
      <c r="D400" s="71"/>
      <c r="E400" s="241"/>
      <c r="F400" s="186"/>
      <c r="G400" s="71"/>
      <c r="H400" s="71"/>
      <c r="I400" s="10"/>
      <c r="J400" s="310"/>
      <c r="K400" s="314"/>
      <c r="L400" s="313">
        <v>320280182.39999998</v>
      </c>
      <c r="M400" s="301" t="s">
        <v>1334</v>
      </c>
      <c r="Q400" s="314">
        <v>1150000000</v>
      </c>
    </row>
    <row r="401" spans="1:17" ht="24.95" customHeight="1" x14ac:dyDescent="0.2">
      <c r="A401" s="9"/>
      <c r="B401" s="188"/>
      <c r="C401" s="60"/>
      <c r="D401" s="60"/>
      <c r="E401" s="241"/>
      <c r="F401" s="168"/>
      <c r="G401" s="71"/>
      <c r="H401" s="68"/>
      <c r="I401" s="10"/>
      <c r="J401" s="310"/>
      <c r="K401" s="314"/>
      <c r="L401" s="313">
        <v>222297855.55000001</v>
      </c>
      <c r="M401" s="301" t="s">
        <v>1335</v>
      </c>
      <c r="Q401" s="314">
        <v>700000000</v>
      </c>
    </row>
    <row r="402" spans="1:17" ht="24.95" customHeight="1" x14ac:dyDescent="0.2">
      <c r="A402" s="9"/>
      <c r="B402" s="332"/>
      <c r="C402" s="60"/>
      <c r="D402" s="60"/>
      <c r="E402" s="241"/>
      <c r="F402" s="168"/>
      <c r="G402" s="71"/>
      <c r="H402" s="68"/>
      <c r="I402" s="10"/>
      <c r="J402" s="310">
        <v>956011751</v>
      </c>
      <c r="K402" s="314">
        <v>288854278.45999998</v>
      </c>
      <c r="L402" s="313">
        <v>382500000</v>
      </c>
      <c r="M402" s="301" t="s">
        <v>1336</v>
      </c>
      <c r="Q402" s="314">
        <v>5000000000</v>
      </c>
    </row>
    <row r="403" spans="1:17" ht="24.95" customHeight="1" x14ac:dyDescent="0.2">
      <c r="A403" s="9"/>
      <c r="B403" s="188"/>
      <c r="C403" s="60"/>
      <c r="D403" s="60"/>
      <c r="E403" s="241"/>
      <c r="F403" s="168"/>
      <c r="G403" s="71"/>
      <c r="H403" s="68"/>
      <c r="I403" s="10"/>
      <c r="J403" s="310">
        <v>1791879314</v>
      </c>
      <c r="K403" s="314"/>
      <c r="L403" s="313">
        <v>4125000000</v>
      </c>
      <c r="M403" s="301" t="s">
        <v>1337</v>
      </c>
      <c r="Q403" s="314">
        <v>400000000</v>
      </c>
    </row>
    <row r="404" spans="1:17" ht="24.95" customHeight="1" x14ac:dyDescent="0.2">
      <c r="A404" s="184" t="s">
        <v>318</v>
      </c>
      <c r="B404" s="332" t="s">
        <v>806</v>
      </c>
      <c r="C404" s="71">
        <v>23020114</v>
      </c>
      <c r="D404" s="71">
        <v>70451</v>
      </c>
      <c r="E404" s="241" t="s">
        <v>896</v>
      </c>
      <c r="F404" s="186" t="s">
        <v>317</v>
      </c>
      <c r="G404" s="71" t="s">
        <v>1040</v>
      </c>
      <c r="H404" s="68"/>
      <c r="I404" s="10"/>
      <c r="J404" s="310"/>
      <c r="K404" s="314"/>
      <c r="L404" s="314"/>
      <c r="M404" s="301"/>
    </row>
    <row r="405" spans="1:17" ht="24.95" customHeight="1" x14ac:dyDescent="0.2">
      <c r="A405" s="184" t="s">
        <v>318</v>
      </c>
      <c r="B405" s="332" t="s">
        <v>807</v>
      </c>
      <c r="C405" s="71">
        <v>23010109</v>
      </c>
      <c r="D405" s="71">
        <v>70452</v>
      </c>
      <c r="E405" s="241" t="s">
        <v>898</v>
      </c>
      <c r="F405" s="186" t="s">
        <v>317</v>
      </c>
      <c r="G405" s="71" t="s">
        <v>1030</v>
      </c>
      <c r="H405" s="71" t="s">
        <v>200</v>
      </c>
      <c r="I405" s="10" t="s">
        <v>991</v>
      </c>
      <c r="J405" s="198">
        <v>160000000</v>
      </c>
      <c r="K405" s="314">
        <v>20000000</v>
      </c>
      <c r="L405" s="314">
        <v>40000000</v>
      </c>
      <c r="M405" s="191" t="s">
        <v>1128</v>
      </c>
      <c r="O405" s="1" t="s">
        <v>1051</v>
      </c>
    </row>
    <row r="406" spans="1:17" ht="24.95" customHeight="1" x14ac:dyDescent="0.2">
      <c r="A406" s="184"/>
      <c r="B406" s="332"/>
      <c r="C406" s="71"/>
      <c r="D406" s="71"/>
      <c r="E406" s="241"/>
      <c r="F406" s="186"/>
      <c r="G406" s="71"/>
      <c r="H406" s="71"/>
      <c r="I406" s="10"/>
      <c r="J406" s="198"/>
      <c r="K406" s="314"/>
      <c r="L406" s="314"/>
      <c r="M406" s="191" t="s">
        <v>1129</v>
      </c>
    </row>
    <row r="407" spans="1:17" ht="24.95" customHeight="1" x14ac:dyDescent="0.2">
      <c r="A407" s="9"/>
      <c r="B407" s="332"/>
      <c r="C407" s="60"/>
      <c r="D407" s="60"/>
      <c r="E407" s="241"/>
      <c r="F407" s="168"/>
      <c r="G407" s="71"/>
      <c r="H407" s="71"/>
      <c r="I407" s="10"/>
      <c r="J407" s="198"/>
      <c r="K407" s="314"/>
      <c r="L407" s="314"/>
      <c r="M407" s="76" t="s">
        <v>1130</v>
      </c>
    </row>
    <row r="408" spans="1:17" ht="24.95" customHeight="1" x14ac:dyDescent="0.2">
      <c r="A408" s="184"/>
      <c r="B408" s="332"/>
      <c r="C408" s="71"/>
      <c r="D408" s="71"/>
      <c r="E408" s="241"/>
      <c r="F408" s="186"/>
      <c r="G408" s="71"/>
      <c r="H408" s="71"/>
      <c r="I408" s="10"/>
      <c r="J408" s="272"/>
      <c r="K408" s="313"/>
      <c r="L408" s="313"/>
      <c r="M408" s="191"/>
    </row>
    <row r="409" spans="1:17" ht="24.95" customHeight="1" x14ac:dyDescent="0.2">
      <c r="A409" s="184" t="s">
        <v>318</v>
      </c>
      <c r="B409" s="332">
        <v>2900100200</v>
      </c>
      <c r="C409" s="71">
        <v>23010129</v>
      </c>
      <c r="D409" s="71">
        <v>70451</v>
      </c>
      <c r="E409" s="241" t="s">
        <v>899</v>
      </c>
      <c r="F409" s="186" t="s">
        <v>317</v>
      </c>
      <c r="G409" s="71" t="s">
        <v>1030</v>
      </c>
      <c r="H409" s="71" t="s">
        <v>201</v>
      </c>
      <c r="I409" s="10" t="s">
        <v>992</v>
      </c>
      <c r="J409" s="272">
        <v>40000000</v>
      </c>
      <c r="K409" s="313">
        <v>0</v>
      </c>
      <c r="L409" s="314">
        <v>2404515</v>
      </c>
      <c r="M409" s="191" t="s">
        <v>1101</v>
      </c>
      <c r="O409" s="1" t="s">
        <v>1051</v>
      </c>
    </row>
    <row r="410" spans="1:17" ht="24.95" customHeight="1" x14ac:dyDescent="0.2">
      <c r="A410" s="184"/>
      <c r="B410" s="332"/>
      <c r="C410" s="71"/>
      <c r="D410" s="71"/>
      <c r="E410" s="241"/>
      <c r="F410" s="186"/>
      <c r="G410" s="71"/>
      <c r="H410" s="70"/>
      <c r="I410" s="2"/>
      <c r="J410" s="272"/>
      <c r="K410" s="313"/>
      <c r="L410" s="314">
        <v>1345650</v>
      </c>
      <c r="M410" s="191" t="s">
        <v>1102</v>
      </c>
    </row>
    <row r="411" spans="1:17" ht="24.95" customHeight="1" x14ac:dyDescent="0.2">
      <c r="A411" s="184"/>
      <c r="B411" s="332"/>
      <c r="C411" s="71"/>
      <c r="D411" s="71"/>
      <c r="E411" s="241"/>
      <c r="F411" s="186"/>
      <c r="G411" s="71"/>
      <c r="H411" s="70"/>
      <c r="I411" s="2"/>
      <c r="J411" s="272"/>
      <c r="K411" s="313"/>
      <c r="L411" s="314">
        <v>11317380</v>
      </c>
      <c r="M411" s="191" t="s">
        <v>1103</v>
      </c>
    </row>
    <row r="412" spans="1:17" ht="24.95" customHeight="1" x14ac:dyDescent="0.2">
      <c r="A412" s="184"/>
      <c r="B412" s="332"/>
      <c r="C412" s="71"/>
      <c r="D412" s="71"/>
      <c r="E412" s="241"/>
      <c r="F412" s="186"/>
      <c r="G412" s="71"/>
      <c r="H412" s="70"/>
      <c r="I412" s="2"/>
      <c r="J412" s="272"/>
      <c r="K412" s="313"/>
      <c r="L412" s="314">
        <v>1533000</v>
      </c>
      <c r="M412" s="191" t="s">
        <v>1104</v>
      </c>
    </row>
    <row r="413" spans="1:17" ht="24.95" customHeight="1" x14ac:dyDescent="0.2">
      <c r="A413" s="184"/>
      <c r="B413" s="332"/>
      <c r="C413" s="71"/>
      <c r="D413" s="71"/>
      <c r="E413" s="241"/>
      <c r="F413" s="186"/>
      <c r="G413" s="71"/>
      <c r="H413" s="70"/>
      <c r="I413" s="2"/>
      <c r="J413" s="272"/>
      <c r="K413" s="313"/>
      <c r="L413" s="314">
        <v>7505745</v>
      </c>
      <c r="M413" s="191" t="s">
        <v>1105</v>
      </c>
    </row>
    <row r="414" spans="1:17" ht="24.95" customHeight="1" x14ac:dyDescent="0.2">
      <c r="A414" s="184"/>
      <c r="B414" s="332"/>
      <c r="C414" s="71"/>
      <c r="D414" s="71"/>
      <c r="E414" s="241"/>
      <c r="F414" s="186"/>
      <c r="G414" s="71"/>
      <c r="H414" s="70"/>
      <c r="I414" s="2"/>
      <c r="J414" s="272"/>
      <c r="K414" s="313"/>
      <c r="L414" s="314">
        <v>5893710</v>
      </c>
      <c r="M414" s="191" t="s">
        <v>1106</v>
      </c>
    </row>
    <row r="415" spans="1:17" ht="24.95" customHeight="1" x14ac:dyDescent="0.2">
      <c r="A415" s="184"/>
      <c r="B415" s="332"/>
      <c r="C415" s="71"/>
      <c r="D415" s="71"/>
      <c r="E415" s="241"/>
      <c r="F415" s="186"/>
      <c r="G415" s="71"/>
      <c r="H415" s="70"/>
      <c r="I415" s="2"/>
      <c r="J415" s="272"/>
      <c r="K415" s="313"/>
      <c r="L415" s="314"/>
      <c r="M415" s="191"/>
    </row>
    <row r="416" spans="1:17" ht="24.95" customHeight="1" x14ac:dyDescent="0.2">
      <c r="A416" s="184"/>
      <c r="B416" s="332"/>
      <c r="C416" s="71"/>
      <c r="D416" s="71"/>
      <c r="E416" s="241"/>
      <c r="F416" s="186"/>
      <c r="G416" s="71"/>
      <c r="H416" s="70" t="s">
        <v>1131</v>
      </c>
      <c r="I416" s="2" t="s">
        <v>1132</v>
      </c>
      <c r="J416" s="272"/>
      <c r="K416" s="313"/>
      <c r="L416" s="314">
        <v>20000000</v>
      </c>
      <c r="M416" s="191" t="s">
        <v>1133</v>
      </c>
    </row>
    <row r="417" spans="1:15" ht="24.95" customHeight="1" x14ac:dyDescent="0.2">
      <c r="A417" s="184"/>
      <c r="B417" s="332"/>
      <c r="C417" s="71"/>
      <c r="D417" s="71"/>
      <c r="E417" s="241"/>
      <c r="F417" s="186"/>
      <c r="G417" s="71"/>
      <c r="H417" s="70"/>
      <c r="I417" s="2"/>
      <c r="J417" s="272"/>
      <c r="K417" s="313"/>
      <c r="L417" s="314"/>
      <c r="M417" s="191" t="s">
        <v>1134</v>
      </c>
    </row>
    <row r="418" spans="1:15" ht="24.95" customHeight="1" x14ac:dyDescent="0.2">
      <c r="A418" s="184"/>
      <c r="B418" s="332"/>
      <c r="C418" s="71"/>
      <c r="D418" s="71"/>
      <c r="E418" s="241"/>
      <c r="F418" s="186"/>
      <c r="G418" s="71"/>
      <c r="H418" s="70"/>
      <c r="I418" s="2"/>
      <c r="J418" s="272"/>
      <c r="K418" s="313"/>
      <c r="L418" s="314"/>
      <c r="M418" s="191" t="s">
        <v>1135</v>
      </c>
    </row>
    <row r="419" spans="1:15" ht="24.95" customHeight="1" x14ac:dyDescent="0.2">
      <c r="A419" s="184"/>
      <c r="B419" s="332"/>
      <c r="C419" s="71"/>
      <c r="D419" s="71"/>
      <c r="E419" s="241"/>
      <c r="F419" s="186"/>
      <c r="G419" s="71"/>
      <c r="H419" s="70"/>
      <c r="J419" s="272"/>
      <c r="K419" s="313"/>
      <c r="L419" s="313"/>
      <c r="M419" s="191"/>
    </row>
    <row r="420" spans="1:15" ht="24.95" customHeight="1" x14ac:dyDescent="0.2">
      <c r="A420" s="184" t="s">
        <v>318</v>
      </c>
      <c r="B420" s="332">
        <v>3400700200</v>
      </c>
      <c r="C420" s="71">
        <v>23020122</v>
      </c>
      <c r="D420" s="71">
        <v>70451</v>
      </c>
      <c r="E420" s="241" t="s">
        <v>900</v>
      </c>
      <c r="F420" s="186" t="s">
        <v>317</v>
      </c>
      <c r="G420" s="71">
        <v>12621600</v>
      </c>
      <c r="H420" s="70" t="s">
        <v>70</v>
      </c>
      <c r="I420" s="10" t="s">
        <v>993</v>
      </c>
      <c r="J420" s="198">
        <v>90000000</v>
      </c>
      <c r="K420" s="314">
        <v>15000000</v>
      </c>
      <c r="L420" s="314">
        <v>40000000</v>
      </c>
      <c r="M420" s="191" t="s">
        <v>1136</v>
      </c>
      <c r="O420" s="1" t="s">
        <v>1051</v>
      </c>
    </row>
    <row r="421" spans="1:15" ht="24.95" customHeight="1" x14ac:dyDescent="0.2">
      <c r="A421" s="184" t="s">
        <v>318</v>
      </c>
      <c r="B421" s="332" t="s">
        <v>807</v>
      </c>
      <c r="C421" s="71">
        <v>23050101</v>
      </c>
      <c r="D421" s="71">
        <v>70451</v>
      </c>
      <c r="E421" s="241" t="s">
        <v>900</v>
      </c>
      <c r="F421" s="186" t="s">
        <v>317</v>
      </c>
      <c r="G421" s="71"/>
      <c r="H421" s="70"/>
      <c r="I421" s="10"/>
      <c r="J421" s="198"/>
      <c r="K421" s="314"/>
      <c r="L421" s="314"/>
      <c r="M421" s="191" t="s">
        <v>1137</v>
      </c>
    </row>
    <row r="422" spans="1:15" ht="24.95" customHeight="1" x14ac:dyDescent="0.2">
      <c r="A422" s="184"/>
      <c r="B422" s="332"/>
      <c r="C422" s="71"/>
      <c r="D422" s="71"/>
      <c r="E422" s="241"/>
      <c r="F422" s="186"/>
      <c r="G422" s="71"/>
      <c r="H422" s="70"/>
      <c r="I422" s="10"/>
      <c r="J422" s="198"/>
      <c r="K422" s="314"/>
      <c r="L422" s="314"/>
      <c r="M422" s="191" t="s">
        <v>713</v>
      </c>
    </row>
    <row r="423" spans="1:15" ht="24.95" customHeight="1" x14ac:dyDescent="0.2">
      <c r="A423" s="184"/>
      <c r="B423" s="332"/>
      <c r="C423" s="71"/>
      <c r="D423" s="71"/>
      <c r="E423" s="241"/>
      <c r="F423" s="186"/>
      <c r="G423" s="71"/>
      <c r="H423" s="70"/>
      <c r="I423" s="10"/>
      <c r="J423" s="198"/>
      <c r="K423" s="314"/>
      <c r="L423" s="314"/>
      <c r="M423" s="191" t="s">
        <v>1138</v>
      </c>
    </row>
    <row r="424" spans="1:15" ht="24.95" customHeight="1" x14ac:dyDescent="0.2">
      <c r="A424" s="184"/>
      <c r="B424" s="332"/>
      <c r="C424" s="71"/>
      <c r="D424" s="71"/>
      <c r="E424" s="241"/>
      <c r="F424" s="186"/>
      <c r="G424" s="71"/>
      <c r="H424" s="70"/>
      <c r="I424" s="10"/>
      <c r="J424" s="198"/>
      <c r="K424" s="314"/>
      <c r="L424" s="314"/>
      <c r="M424" s="302" t="s">
        <v>1276</v>
      </c>
    </row>
    <row r="425" spans="1:15" ht="24.95" customHeight="1" x14ac:dyDescent="0.2">
      <c r="A425" s="184"/>
      <c r="B425" s="332"/>
      <c r="C425" s="71"/>
      <c r="D425" s="71"/>
      <c r="E425" s="241"/>
      <c r="F425" s="186"/>
      <c r="G425" s="71"/>
      <c r="H425" s="70"/>
      <c r="I425" s="10"/>
      <c r="J425" s="198"/>
      <c r="K425" s="314"/>
      <c r="L425" s="314">
        <v>100000000</v>
      </c>
      <c r="M425" s="302" t="s">
        <v>1561</v>
      </c>
    </row>
    <row r="426" spans="1:15" ht="24.95" customHeight="1" x14ac:dyDescent="0.2">
      <c r="A426" s="9"/>
      <c r="B426" s="332"/>
      <c r="C426" s="60"/>
      <c r="D426" s="60"/>
      <c r="E426" s="241"/>
      <c r="F426" s="168"/>
      <c r="G426" s="71"/>
      <c r="H426" s="68"/>
      <c r="I426" s="10"/>
      <c r="J426" s="74"/>
      <c r="K426" s="229"/>
      <c r="L426" s="229"/>
      <c r="M426" s="191"/>
    </row>
    <row r="427" spans="1:15" ht="24.95" customHeight="1" x14ac:dyDescent="0.2">
      <c r="A427" s="184" t="s">
        <v>318</v>
      </c>
      <c r="B427" s="332">
        <v>3400400100</v>
      </c>
      <c r="C427" s="234">
        <v>23030113</v>
      </c>
      <c r="D427" s="71">
        <v>70451</v>
      </c>
      <c r="E427" s="241" t="s">
        <v>900</v>
      </c>
      <c r="F427" s="186" t="s">
        <v>317</v>
      </c>
      <c r="G427" s="71">
        <v>12621600</v>
      </c>
      <c r="H427" s="70" t="s">
        <v>255</v>
      </c>
      <c r="I427" s="10" t="s">
        <v>256</v>
      </c>
      <c r="J427" s="198">
        <v>74105500</v>
      </c>
      <c r="K427" s="314">
        <v>57000000</v>
      </c>
      <c r="L427" s="314">
        <v>25730000</v>
      </c>
      <c r="M427" s="191" t="s">
        <v>1264</v>
      </c>
      <c r="O427" s="1" t="s">
        <v>1051</v>
      </c>
    </row>
    <row r="428" spans="1:15" ht="24.95" customHeight="1" x14ac:dyDescent="0.2">
      <c r="A428" s="184" t="s">
        <v>318</v>
      </c>
      <c r="B428" s="332">
        <v>3400400100</v>
      </c>
      <c r="C428" s="234">
        <v>23010129</v>
      </c>
      <c r="D428" s="71">
        <v>70451</v>
      </c>
      <c r="E428" s="241" t="s">
        <v>900</v>
      </c>
      <c r="F428" s="186" t="s">
        <v>317</v>
      </c>
      <c r="G428" s="71"/>
      <c r="H428" s="70"/>
      <c r="I428" s="10"/>
      <c r="J428" s="198">
        <v>535894500</v>
      </c>
      <c r="K428" s="314"/>
      <c r="L428" s="314">
        <v>49800150</v>
      </c>
      <c r="M428" s="189" t="s">
        <v>1062</v>
      </c>
      <c r="O428" s="1" t="s">
        <v>1051</v>
      </c>
    </row>
    <row r="429" spans="1:15" ht="24.95" customHeight="1" x14ac:dyDescent="0.2">
      <c r="A429" s="184"/>
      <c r="B429" s="332"/>
      <c r="C429" s="60"/>
      <c r="D429" s="71"/>
      <c r="E429" s="241"/>
      <c r="F429" s="186"/>
      <c r="G429" s="71"/>
      <c r="H429" s="70"/>
      <c r="I429" s="10"/>
      <c r="J429" s="198"/>
      <c r="K429" s="314"/>
      <c r="L429" s="314">
        <v>29587725</v>
      </c>
      <c r="M429" s="189" t="s">
        <v>1265</v>
      </c>
    </row>
    <row r="430" spans="1:15" ht="24.95" customHeight="1" x14ac:dyDescent="0.2">
      <c r="A430" s="184"/>
      <c r="B430" s="332"/>
      <c r="C430" s="60"/>
      <c r="D430" s="71"/>
      <c r="E430" s="241"/>
      <c r="F430" s="186"/>
      <c r="G430" s="71"/>
      <c r="H430" s="70"/>
      <c r="I430" s="10"/>
      <c r="J430" s="198"/>
      <c r="K430" s="314"/>
      <c r="L430" s="314">
        <v>100000000</v>
      </c>
      <c r="M430" s="189" t="s">
        <v>1266</v>
      </c>
    </row>
    <row r="431" spans="1:15" ht="24.95" customHeight="1" x14ac:dyDescent="0.2">
      <c r="A431" s="184"/>
      <c r="B431" s="332"/>
      <c r="C431" s="60"/>
      <c r="D431" s="71"/>
      <c r="E431" s="241"/>
      <c r="F431" s="186"/>
      <c r="G431" s="71"/>
      <c r="H431" s="70"/>
      <c r="I431" s="10"/>
      <c r="J431" s="198"/>
      <c r="K431" s="314"/>
      <c r="L431" s="314">
        <v>144882125</v>
      </c>
      <c r="M431" s="189" t="s">
        <v>1267</v>
      </c>
    </row>
    <row r="432" spans="1:15" ht="24.95" customHeight="1" x14ac:dyDescent="0.2">
      <c r="A432" s="184"/>
      <c r="B432" s="332"/>
      <c r="C432" s="60"/>
      <c r="D432" s="71"/>
      <c r="E432" s="241"/>
      <c r="F432" s="186"/>
      <c r="G432" s="71"/>
      <c r="H432" s="70"/>
      <c r="I432" s="10"/>
      <c r="J432" s="198"/>
      <c r="K432" s="314"/>
      <c r="L432" s="314"/>
      <c r="M432" s="191"/>
    </row>
    <row r="433" spans="1:15" ht="24.95" customHeight="1" x14ac:dyDescent="0.2">
      <c r="A433" s="184" t="s">
        <v>318</v>
      </c>
      <c r="B433" s="332">
        <v>3600100100</v>
      </c>
      <c r="C433" s="71">
        <v>23010120</v>
      </c>
      <c r="D433" s="71">
        <v>70820</v>
      </c>
      <c r="E433" s="241" t="s">
        <v>901</v>
      </c>
      <c r="F433" s="186" t="s">
        <v>317</v>
      </c>
      <c r="G433" s="71" t="s">
        <v>1030</v>
      </c>
      <c r="H433" s="187" t="s">
        <v>231</v>
      </c>
      <c r="I433" s="188" t="s">
        <v>232</v>
      </c>
      <c r="J433" s="198">
        <v>10000000</v>
      </c>
      <c r="K433" s="314"/>
      <c r="L433" s="314">
        <v>5000000</v>
      </c>
      <c r="M433" s="189" t="s">
        <v>1096</v>
      </c>
      <c r="O433" s="1" t="s">
        <v>1051</v>
      </c>
    </row>
    <row r="434" spans="1:15" ht="24.95" customHeight="1" x14ac:dyDescent="0.2">
      <c r="A434" s="184"/>
      <c r="B434" s="332"/>
      <c r="C434" s="71"/>
      <c r="D434" s="71"/>
      <c r="E434" s="241"/>
      <c r="F434" s="186"/>
      <c r="G434" s="71"/>
      <c r="H434" s="187"/>
      <c r="I434" s="188"/>
      <c r="J434" s="198"/>
      <c r="K434" s="314"/>
      <c r="L434" s="314">
        <v>3000000</v>
      </c>
      <c r="M434" s="189" t="s">
        <v>1097</v>
      </c>
    </row>
    <row r="435" spans="1:15" ht="24.95" customHeight="1" x14ac:dyDescent="0.2">
      <c r="A435" s="184"/>
      <c r="B435" s="332"/>
      <c r="C435" s="71"/>
      <c r="D435" s="71"/>
      <c r="E435" s="241"/>
      <c r="F435" s="186"/>
      <c r="G435" s="71"/>
      <c r="H435" s="187"/>
      <c r="I435" s="188"/>
      <c r="J435" s="272"/>
      <c r="K435" s="313"/>
      <c r="L435" s="313"/>
      <c r="M435" s="189"/>
    </row>
    <row r="436" spans="1:15" ht="24.95" customHeight="1" x14ac:dyDescent="0.2">
      <c r="A436" s="184" t="s">
        <v>318</v>
      </c>
      <c r="B436" s="332">
        <v>3600100100</v>
      </c>
      <c r="C436" s="71">
        <v>23030121</v>
      </c>
      <c r="D436" s="71">
        <v>70820</v>
      </c>
      <c r="E436" s="241" t="s">
        <v>902</v>
      </c>
      <c r="F436" s="186" t="s">
        <v>317</v>
      </c>
      <c r="G436" s="71" t="s">
        <v>1030</v>
      </c>
      <c r="H436" s="187" t="s">
        <v>233</v>
      </c>
      <c r="I436" s="188" t="s">
        <v>996</v>
      </c>
      <c r="J436" s="198">
        <v>10000000</v>
      </c>
      <c r="K436" s="314"/>
      <c r="L436" s="314">
        <v>10000000</v>
      </c>
      <c r="M436" s="160" t="s">
        <v>1098</v>
      </c>
      <c r="O436" s="1" t="s">
        <v>1051</v>
      </c>
    </row>
    <row r="437" spans="1:15" ht="24.95" customHeight="1" x14ac:dyDescent="0.2">
      <c r="A437" s="9"/>
      <c r="B437" s="332"/>
      <c r="C437" s="60"/>
      <c r="D437" s="60"/>
      <c r="E437" s="241"/>
      <c r="F437" s="168"/>
      <c r="G437" s="71"/>
      <c r="H437" s="68"/>
      <c r="I437" s="188"/>
      <c r="J437" s="74"/>
      <c r="K437" s="229"/>
      <c r="L437" s="313">
        <v>7000000</v>
      </c>
      <c r="M437" s="160" t="s">
        <v>1099</v>
      </c>
    </row>
    <row r="438" spans="1:15" ht="24.95" customHeight="1" x14ac:dyDescent="0.2">
      <c r="A438" s="9"/>
      <c r="B438" s="332"/>
      <c r="C438" s="60"/>
      <c r="D438" s="60"/>
      <c r="E438" s="241"/>
      <c r="F438" s="168"/>
      <c r="G438" s="71"/>
      <c r="H438" s="68"/>
      <c r="I438" s="240"/>
      <c r="J438" s="74"/>
      <c r="K438" s="229"/>
      <c r="L438" s="313">
        <v>5000000</v>
      </c>
      <c r="M438" s="160" t="s">
        <v>1100</v>
      </c>
    </row>
    <row r="439" spans="1:15" ht="24.95" customHeight="1" x14ac:dyDescent="0.2">
      <c r="A439" s="9"/>
      <c r="B439" s="332"/>
      <c r="C439" s="60"/>
      <c r="D439" s="60"/>
      <c r="E439" s="241"/>
      <c r="F439" s="168"/>
      <c r="G439" s="71"/>
      <c r="H439" s="68"/>
      <c r="I439" s="240"/>
      <c r="J439" s="74"/>
      <c r="K439" s="229"/>
      <c r="L439" s="313"/>
      <c r="M439" s="160"/>
    </row>
    <row r="440" spans="1:15" ht="24.95" customHeight="1" x14ac:dyDescent="0.2">
      <c r="A440" s="184" t="s">
        <v>318</v>
      </c>
      <c r="B440" s="332" t="s">
        <v>808</v>
      </c>
      <c r="C440" s="71">
        <v>23050108</v>
      </c>
      <c r="D440" s="71">
        <v>71050</v>
      </c>
      <c r="E440" s="241" t="s">
        <v>902</v>
      </c>
      <c r="F440" s="186" t="s">
        <v>317</v>
      </c>
      <c r="G440" s="71" t="s">
        <v>1030</v>
      </c>
      <c r="H440" s="71" t="s">
        <v>524</v>
      </c>
      <c r="I440" s="208" t="s">
        <v>997</v>
      </c>
      <c r="J440" s="198"/>
      <c r="K440" s="314"/>
      <c r="L440" s="314">
        <v>82000000</v>
      </c>
      <c r="M440" s="389" t="s">
        <v>1508</v>
      </c>
    </row>
    <row r="441" spans="1:15" ht="24.95" customHeight="1" x14ac:dyDescent="0.2">
      <c r="A441" s="9"/>
      <c r="B441" s="332"/>
      <c r="C441" s="60"/>
      <c r="D441" s="60"/>
      <c r="E441" s="241"/>
      <c r="F441" s="168"/>
      <c r="G441" s="71"/>
      <c r="H441" s="60"/>
      <c r="I441" s="208" t="s">
        <v>998</v>
      </c>
      <c r="J441" s="198">
        <v>0</v>
      </c>
      <c r="K441" s="314"/>
      <c r="L441" s="314"/>
      <c r="M441" s="160" t="s">
        <v>1435</v>
      </c>
    </row>
    <row r="442" spans="1:15" ht="24.95" customHeight="1" x14ac:dyDescent="0.2">
      <c r="A442" s="9"/>
      <c r="B442" s="332"/>
      <c r="C442" s="60"/>
      <c r="D442" s="60"/>
      <c r="E442" s="241"/>
      <c r="F442" s="168"/>
      <c r="G442" s="71"/>
      <c r="H442" s="2"/>
      <c r="I442" s="208"/>
      <c r="J442" s="198"/>
      <c r="K442" s="314"/>
      <c r="L442" s="314"/>
      <c r="M442" s="160"/>
    </row>
    <row r="443" spans="1:15" ht="24.95" customHeight="1" x14ac:dyDescent="0.2">
      <c r="A443" s="184" t="s">
        <v>318</v>
      </c>
      <c r="B443" s="332" t="s">
        <v>809</v>
      </c>
      <c r="C443" s="71">
        <v>23050108</v>
      </c>
      <c r="D443" s="71">
        <v>71050</v>
      </c>
      <c r="E443" s="241" t="s">
        <v>902</v>
      </c>
      <c r="F443" s="186" t="s">
        <v>317</v>
      </c>
      <c r="G443" s="71" t="s">
        <v>1030</v>
      </c>
      <c r="H443" s="70" t="s">
        <v>657</v>
      </c>
      <c r="I443" s="208" t="s">
        <v>999</v>
      </c>
      <c r="J443" s="198">
        <v>0</v>
      </c>
      <c r="K443" s="314">
        <v>784900200</v>
      </c>
      <c r="L443" s="314">
        <v>3064101800</v>
      </c>
      <c r="M443" s="160" t="s">
        <v>1456</v>
      </c>
    </row>
    <row r="444" spans="1:15" ht="24.95" customHeight="1" x14ac:dyDescent="0.2">
      <c r="A444" s="184"/>
      <c r="B444" s="332"/>
      <c r="C444" s="71"/>
      <c r="D444" s="71"/>
      <c r="E444" s="241"/>
      <c r="F444" s="186"/>
      <c r="G444" s="71"/>
      <c r="H444" s="70"/>
      <c r="I444" s="208" t="s">
        <v>1000</v>
      </c>
      <c r="J444" s="198"/>
      <c r="K444" s="314"/>
      <c r="L444" s="314">
        <v>3050080000</v>
      </c>
      <c r="M444" s="160" t="s">
        <v>1457</v>
      </c>
    </row>
    <row r="445" spans="1:15" ht="24.95" customHeight="1" x14ac:dyDescent="0.2">
      <c r="A445" s="184"/>
      <c r="B445" s="332"/>
      <c r="C445" s="71"/>
      <c r="D445" s="71"/>
      <c r="E445" s="241"/>
      <c r="F445" s="186"/>
      <c r="G445" s="71"/>
      <c r="H445" s="70"/>
      <c r="I445" s="208"/>
      <c r="J445" s="198"/>
      <c r="K445" s="314"/>
      <c r="L445" s="314">
        <v>2500000000</v>
      </c>
      <c r="M445" s="160" t="s">
        <v>1458</v>
      </c>
    </row>
    <row r="446" spans="1:15" ht="24.95" customHeight="1" x14ac:dyDescent="0.2">
      <c r="A446" s="9"/>
      <c r="B446" s="188"/>
      <c r="C446" s="60"/>
      <c r="D446" s="60"/>
      <c r="E446" s="241"/>
      <c r="F446" s="168"/>
      <c r="G446" s="71"/>
      <c r="H446" s="2"/>
      <c r="I446" s="208"/>
      <c r="J446" s="74"/>
      <c r="K446" s="229"/>
      <c r="L446" s="313">
        <v>4500000000</v>
      </c>
      <c r="M446" s="160" t="s">
        <v>1459</v>
      </c>
    </row>
    <row r="447" spans="1:15" ht="24.95" customHeight="1" x14ac:dyDescent="0.2">
      <c r="A447" s="9"/>
      <c r="B447" s="332"/>
      <c r="C447" s="60"/>
      <c r="D447" s="60"/>
      <c r="E447" s="241"/>
      <c r="F447" s="168"/>
      <c r="G447" s="71"/>
      <c r="H447" s="68"/>
      <c r="I447" s="188"/>
      <c r="J447" s="272"/>
      <c r="K447" s="313"/>
      <c r="L447" s="313"/>
      <c r="M447" s="160"/>
    </row>
    <row r="448" spans="1:15" ht="24.95" customHeight="1" x14ac:dyDescent="0.2">
      <c r="A448" s="184" t="s">
        <v>318</v>
      </c>
      <c r="B448" s="332" t="s">
        <v>810</v>
      </c>
      <c r="C448" s="71">
        <v>23020116</v>
      </c>
      <c r="D448" s="71">
        <v>70132</v>
      </c>
      <c r="E448" s="241" t="s">
        <v>903</v>
      </c>
      <c r="F448" s="186" t="s">
        <v>317</v>
      </c>
      <c r="G448" s="71" t="s">
        <v>1030</v>
      </c>
      <c r="H448" s="187" t="s">
        <v>53</v>
      </c>
      <c r="I448" s="188" t="s">
        <v>165</v>
      </c>
      <c r="J448" s="198">
        <v>0</v>
      </c>
      <c r="K448" s="314"/>
      <c r="L448" s="314">
        <v>50000000</v>
      </c>
      <c r="M448" s="191" t="s">
        <v>1509</v>
      </c>
    </row>
    <row r="449" spans="1:17" ht="24.95" customHeight="1" x14ac:dyDescent="0.2">
      <c r="A449" s="184"/>
      <c r="B449" s="332"/>
      <c r="C449" s="71"/>
      <c r="D449" s="71"/>
      <c r="E449" s="241"/>
      <c r="F449" s="186"/>
      <c r="G449" s="71"/>
      <c r="H449" s="194"/>
      <c r="I449" s="188"/>
      <c r="J449" s="198"/>
      <c r="K449" s="314"/>
      <c r="L449" s="314"/>
      <c r="M449" s="302" t="s">
        <v>1276</v>
      </c>
    </row>
    <row r="450" spans="1:17" ht="24.95" customHeight="1" x14ac:dyDescent="0.2">
      <c r="A450" s="184"/>
      <c r="B450" s="332"/>
      <c r="C450" s="71"/>
      <c r="D450" s="71"/>
      <c r="E450" s="241"/>
      <c r="F450" s="186"/>
      <c r="G450" s="71"/>
      <c r="H450" s="194"/>
      <c r="I450" s="188"/>
      <c r="J450" s="198"/>
      <c r="K450" s="314"/>
      <c r="L450" s="314">
        <v>12459133.33</v>
      </c>
      <c r="M450" s="191" t="s">
        <v>1510</v>
      </c>
    </row>
    <row r="451" spans="1:17" ht="24.95" customHeight="1" x14ac:dyDescent="0.2">
      <c r="A451" s="184"/>
      <c r="B451" s="332"/>
      <c r="C451" s="71"/>
      <c r="D451" s="71"/>
      <c r="E451" s="241"/>
      <c r="F451" s="186"/>
      <c r="G451" s="71"/>
      <c r="H451" s="194"/>
      <c r="I451" s="188"/>
      <c r="J451" s="198"/>
      <c r="K451" s="314"/>
      <c r="L451" s="314"/>
      <c r="M451" s="191" t="s">
        <v>1338</v>
      </c>
    </row>
    <row r="452" spans="1:17" ht="24.95" customHeight="1" x14ac:dyDescent="0.2">
      <c r="A452" s="230"/>
      <c r="B452" s="332"/>
      <c r="C452" s="71"/>
      <c r="D452" s="71"/>
      <c r="E452" s="241"/>
      <c r="F452" s="186"/>
      <c r="G452" s="71"/>
      <c r="H452" s="68"/>
      <c r="I452" s="188"/>
      <c r="J452" s="198"/>
      <c r="K452" s="314"/>
      <c r="L452" s="314"/>
      <c r="M452" s="191"/>
    </row>
    <row r="453" spans="1:17" ht="24.95" customHeight="1" x14ac:dyDescent="0.2">
      <c r="A453" s="230" t="s">
        <v>318</v>
      </c>
      <c r="B453" s="332" t="s">
        <v>810</v>
      </c>
      <c r="C453" s="71">
        <v>23010142</v>
      </c>
      <c r="D453" s="71">
        <v>70630</v>
      </c>
      <c r="E453" s="241" t="s">
        <v>904</v>
      </c>
      <c r="F453" s="186" t="s">
        <v>317</v>
      </c>
      <c r="G453" s="71" t="s">
        <v>1030</v>
      </c>
      <c r="H453" s="187" t="s">
        <v>493</v>
      </c>
      <c r="I453" s="188" t="s">
        <v>494</v>
      </c>
      <c r="J453" s="198">
        <v>100000000</v>
      </c>
      <c r="K453" s="314">
        <v>0</v>
      </c>
      <c r="L453" s="314">
        <v>100000000</v>
      </c>
      <c r="M453" s="160" t="s">
        <v>1156</v>
      </c>
      <c r="N453" s="1" t="s">
        <v>1050</v>
      </c>
    </row>
    <row r="454" spans="1:17" ht="24.95" customHeight="1" x14ac:dyDescent="0.2">
      <c r="A454" s="235"/>
      <c r="B454" s="188"/>
      <c r="C454" s="71"/>
      <c r="D454" s="71"/>
      <c r="E454" s="241"/>
      <c r="F454" s="186"/>
      <c r="G454" s="71"/>
      <c r="H454" s="187"/>
      <c r="I454" s="195" t="s">
        <v>495</v>
      </c>
      <c r="J454" s="198"/>
      <c r="K454" s="314"/>
      <c r="L454" s="314"/>
      <c r="M454" s="76" t="s">
        <v>1157</v>
      </c>
    </row>
    <row r="455" spans="1:17" ht="24.95" customHeight="1" x14ac:dyDescent="0.2">
      <c r="A455" s="230"/>
      <c r="B455" s="332"/>
      <c r="C455" s="71"/>
      <c r="D455" s="71"/>
      <c r="E455" s="241"/>
      <c r="F455" s="186"/>
      <c r="G455" s="71"/>
      <c r="H455" s="68"/>
      <c r="I455" s="188"/>
      <c r="J455" s="198"/>
      <c r="K455" s="314"/>
      <c r="L455" s="314"/>
      <c r="M455" s="191"/>
    </row>
    <row r="456" spans="1:17" ht="24.95" customHeight="1" x14ac:dyDescent="0.2">
      <c r="A456" s="230" t="s">
        <v>318</v>
      </c>
      <c r="B456" s="332" t="s">
        <v>810</v>
      </c>
      <c r="C456" s="71">
        <v>23030115</v>
      </c>
      <c r="D456" s="71">
        <v>70630</v>
      </c>
      <c r="E456" s="241" t="s">
        <v>904</v>
      </c>
      <c r="F456" s="186" t="s">
        <v>317</v>
      </c>
      <c r="G456" s="71" t="s">
        <v>1030</v>
      </c>
      <c r="H456" s="187" t="s">
        <v>47</v>
      </c>
      <c r="I456" s="188" t="s">
        <v>505</v>
      </c>
      <c r="J456" s="198">
        <v>150000000</v>
      </c>
      <c r="K456" s="314">
        <v>117000000</v>
      </c>
      <c r="L456" s="314">
        <v>60000000</v>
      </c>
      <c r="M456" s="191" t="s">
        <v>686</v>
      </c>
      <c r="N456" s="1" t="s">
        <v>1050</v>
      </c>
    </row>
    <row r="457" spans="1:17" ht="24.95" customHeight="1" x14ac:dyDescent="0.2">
      <c r="A457" s="230"/>
      <c r="B457" s="332"/>
      <c r="C457" s="71"/>
      <c r="D457" s="71"/>
      <c r="E457" s="241"/>
      <c r="F457" s="186"/>
      <c r="G457" s="71"/>
      <c r="H457" s="187"/>
      <c r="I457" s="195" t="s">
        <v>506</v>
      </c>
      <c r="J457" s="198"/>
      <c r="K457" s="314"/>
      <c r="L457" s="314"/>
      <c r="M457" s="160" t="s">
        <v>1158</v>
      </c>
    </row>
    <row r="458" spans="1:17" ht="24.95" customHeight="1" x14ac:dyDescent="0.2">
      <c r="A458" s="235"/>
      <c r="B458" s="332"/>
      <c r="C458" s="71"/>
      <c r="D458" s="71"/>
      <c r="E458" s="241"/>
      <c r="F458" s="186"/>
      <c r="G458" s="71"/>
      <c r="H458" s="187"/>
      <c r="I458" s="195"/>
      <c r="J458" s="272"/>
      <c r="K458" s="313"/>
      <c r="L458" s="313"/>
      <c r="M458" s="302" t="s">
        <v>1276</v>
      </c>
    </row>
    <row r="459" spans="1:17" ht="24.95" customHeight="1" x14ac:dyDescent="0.2">
      <c r="A459" s="235"/>
      <c r="B459" s="332"/>
      <c r="C459" s="71"/>
      <c r="D459" s="71"/>
      <c r="E459" s="241"/>
      <c r="F459" s="186"/>
      <c r="G459" s="71"/>
      <c r="H459" s="187"/>
      <c r="I459" s="195"/>
      <c r="J459" s="272"/>
      <c r="K459" s="314"/>
      <c r="L459" s="313">
        <v>74591489.659999996</v>
      </c>
      <c r="M459" s="160" t="s">
        <v>1511</v>
      </c>
    </row>
    <row r="460" spans="1:17" ht="24.95" customHeight="1" x14ac:dyDescent="0.2">
      <c r="A460" s="235"/>
      <c r="B460" s="332"/>
      <c r="C460" s="71"/>
      <c r="D460" s="71"/>
      <c r="E460" s="241"/>
      <c r="F460" s="186"/>
      <c r="G460" s="71"/>
      <c r="H460" s="187"/>
      <c r="I460" s="195"/>
      <c r="J460" s="272"/>
      <c r="K460" s="313"/>
      <c r="L460" s="313"/>
      <c r="M460" s="302" t="s">
        <v>1290</v>
      </c>
    </row>
    <row r="461" spans="1:17" ht="24.95" customHeight="1" x14ac:dyDescent="0.2">
      <c r="A461" s="230"/>
      <c r="B461" s="188"/>
      <c r="C461" s="71"/>
      <c r="D461" s="71"/>
      <c r="E461" s="241"/>
      <c r="F461" s="186"/>
      <c r="G461" s="71"/>
      <c r="H461" s="187"/>
      <c r="I461" s="188"/>
      <c r="J461" s="74"/>
      <c r="K461" s="313"/>
      <c r="L461" s="313">
        <v>1950000000</v>
      </c>
      <c r="M461" s="191" t="s">
        <v>1512</v>
      </c>
      <c r="Q461" s="313">
        <v>2600000000</v>
      </c>
    </row>
    <row r="462" spans="1:17" ht="24.95" customHeight="1" x14ac:dyDescent="0.2">
      <c r="A462" s="230"/>
      <c r="B462" s="332"/>
      <c r="C462" s="71"/>
      <c r="D462" s="71"/>
      <c r="E462" s="241"/>
      <c r="F462" s="186"/>
      <c r="G462" s="71"/>
      <c r="H462" s="187"/>
      <c r="I462" s="188"/>
      <c r="J462" s="74"/>
      <c r="K462" s="229"/>
      <c r="L462" s="229"/>
      <c r="M462" s="160"/>
    </row>
    <row r="463" spans="1:17" ht="24.95" customHeight="1" x14ac:dyDescent="0.2">
      <c r="A463" s="230" t="s">
        <v>318</v>
      </c>
      <c r="B463" s="332" t="s">
        <v>810</v>
      </c>
      <c r="C463" s="338">
        <v>23010143</v>
      </c>
      <c r="D463" s="71">
        <v>70630</v>
      </c>
      <c r="E463" s="241" t="s">
        <v>905</v>
      </c>
      <c r="F463" s="186" t="s">
        <v>317</v>
      </c>
      <c r="G463" s="71">
        <v>12621600</v>
      </c>
      <c r="H463" s="187" t="s">
        <v>48</v>
      </c>
      <c r="I463" s="188" t="s">
        <v>500</v>
      </c>
      <c r="J463" s="198">
        <v>200000000</v>
      </c>
      <c r="K463" s="314">
        <v>200000000</v>
      </c>
      <c r="L463" s="314">
        <v>100000000</v>
      </c>
      <c r="M463" s="160" t="s">
        <v>758</v>
      </c>
      <c r="N463" s="1" t="s">
        <v>1050</v>
      </c>
    </row>
    <row r="464" spans="1:17" ht="24.95" customHeight="1" x14ac:dyDescent="0.2">
      <c r="A464" s="230"/>
      <c r="B464" s="332"/>
      <c r="C464" s="71"/>
      <c r="D464" s="71"/>
      <c r="E464" s="241"/>
      <c r="F464" s="186"/>
      <c r="G464" s="71"/>
      <c r="H464" s="187"/>
      <c r="I464" s="188"/>
      <c r="J464" s="198"/>
      <c r="K464" s="314"/>
      <c r="L464" s="314"/>
      <c r="M464" s="160"/>
    </row>
    <row r="465" spans="1:14" ht="30" customHeight="1" x14ac:dyDescent="0.2">
      <c r="A465" s="230" t="s">
        <v>318</v>
      </c>
      <c r="B465" s="332" t="s">
        <v>810</v>
      </c>
      <c r="C465" s="338">
        <v>23020116</v>
      </c>
      <c r="D465" s="71">
        <v>70630</v>
      </c>
      <c r="E465" s="241" t="s">
        <v>906</v>
      </c>
      <c r="F465" s="186" t="s">
        <v>317</v>
      </c>
      <c r="G465" s="71">
        <v>12621600</v>
      </c>
      <c r="H465" s="187" t="s">
        <v>49</v>
      </c>
      <c r="I465" s="188" t="s">
        <v>457</v>
      </c>
      <c r="J465" s="198">
        <v>20006036</v>
      </c>
      <c r="K465" s="314">
        <v>10000000</v>
      </c>
      <c r="L465" s="378">
        <v>246900000</v>
      </c>
      <c r="M465" s="301" t="s">
        <v>1426</v>
      </c>
      <c r="N465" s="1" t="s">
        <v>1050</v>
      </c>
    </row>
    <row r="466" spans="1:14" ht="24.95" customHeight="1" x14ac:dyDescent="0.2">
      <c r="A466" s="230" t="s">
        <v>318</v>
      </c>
      <c r="B466" s="332" t="s">
        <v>810</v>
      </c>
      <c r="C466" s="338">
        <v>23020116</v>
      </c>
      <c r="D466" s="71">
        <v>70630</v>
      </c>
      <c r="E466" s="241" t="s">
        <v>907</v>
      </c>
      <c r="F466" s="186" t="s">
        <v>317</v>
      </c>
      <c r="G466" s="71">
        <v>12621600</v>
      </c>
      <c r="H466" s="187"/>
      <c r="I466" s="188"/>
      <c r="J466" s="198">
        <v>1800000000</v>
      </c>
      <c r="K466" s="314"/>
      <c r="L466" s="378">
        <v>401618420</v>
      </c>
      <c r="M466" s="211" t="s">
        <v>1427</v>
      </c>
      <c r="N466" s="1" t="s">
        <v>1050</v>
      </c>
    </row>
    <row r="467" spans="1:14" ht="24.95" customHeight="1" x14ac:dyDescent="0.2">
      <c r="A467" s="230" t="s">
        <v>318</v>
      </c>
      <c r="B467" s="332" t="s">
        <v>810</v>
      </c>
      <c r="C467" s="71">
        <v>23020116</v>
      </c>
      <c r="D467" s="71">
        <v>70630</v>
      </c>
      <c r="E467" s="241" t="s">
        <v>907</v>
      </c>
      <c r="F467" s="186" t="s">
        <v>317</v>
      </c>
      <c r="G467" s="71">
        <v>12621600</v>
      </c>
      <c r="H467" s="194"/>
      <c r="I467" s="188"/>
      <c r="J467" s="198">
        <v>102000000</v>
      </c>
      <c r="K467" s="314">
        <v>3089710</v>
      </c>
      <c r="L467" s="378">
        <v>24987000</v>
      </c>
      <c r="M467" s="301" t="s">
        <v>1428</v>
      </c>
      <c r="N467" s="1" t="s">
        <v>1050</v>
      </c>
    </row>
    <row r="468" spans="1:14" ht="24.95" customHeight="1" x14ac:dyDescent="0.2">
      <c r="A468" s="230" t="s">
        <v>318</v>
      </c>
      <c r="B468" s="332" t="s">
        <v>810</v>
      </c>
      <c r="C468" s="71">
        <v>23020116</v>
      </c>
      <c r="D468" s="71">
        <v>70630</v>
      </c>
      <c r="E468" s="241" t="s">
        <v>907</v>
      </c>
      <c r="F468" s="186" t="s">
        <v>317</v>
      </c>
      <c r="G468" s="71" t="s">
        <v>1030</v>
      </c>
      <c r="H468" s="194"/>
      <c r="I468" s="188"/>
      <c r="J468" s="198"/>
      <c r="K468" s="314"/>
      <c r="L468" s="314">
        <v>32000000</v>
      </c>
      <c r="M468" s="189" t="s">
        <v>1120</v>
      </c>
    </row>
    <row r="469" spans="1:14" ht="24.95" customHeight="1" x14ac:dyDescent="0.2">
      <c r="A469" s="230"/>
      <c r="B469" s="332"/>
      <c r="C469" s="71"/>
      <c r="D469" s="71"/>
      <c r="E469" s="241"/>
      <c r="F469" s="186"/>
      <c r="G469" s="71"/>
      <c r="H469" s="194"/>
      <c r="I469" s="188"/>
      <c r="J469" s="198"/>
      <c r="K469" s="314"/>
      <c r="L469" s="314"/>
      <c r="M469" s="302" t="s">
        <v>1276</v>
      </c>
    </row>
    <row r="470" spans="1:14" ht="24.95" customHeight="1" x14ac:dyDescent="0.2">
      <c r="A470" s="230"/>
      <c r="B470" s="332"/>
      <c r="C470" s="71"/>
      <c r="D470" s="71"/>
      <c r="E470" s="241"/>
      <c r="F470" s="186"/>
      <c r="G470" s="71"/>
      <c r="H470" s="194"/>
      <c r="I470" s="188"/>
      <c r="J470" s="198"/>
      <c r="K470" s="314"/>
      <c r="L470" s="314">
        <v>31333333.329999998</v>
      </c>
      <c r="M470" s="189" t="s">
        <v>1566</v>
      </c>
    </row>
    <row r="471" spans="1:14" ht="24.95" customHeight="1" x14ac:dyDescent="0.2">
      <c r="A471" s="230"/>
      <c r="B471" s="332"/>
      <c r="C471" s="71"/>
      <c r="D471" s="71"/>
      <c r="E471" s="241"/>
      <c r="F471" s="186"/>
      <c r="G471" s="71"/>
      <c r="H471" s="194"/>
      <c r="I471" s="188"/>
      <c r="J471" s="198"/>
      <c r="K471" s="314"/>
      <c r="L471" s="314">
        <v>17979000</v>
      </c>
      <c r="M471" s="189" t="s">
        <v>1567</v>
      </c>
    </row>
    <row r="472" spans="1:14" ht="24.95" customHeight="1" x14ac:dyDescent="0.2">
      <c r="A472" s="230"/>
      <c r="B472" s="332"/>
      <c r="C472" s="71"/>
      <c r="D472" s="71"/>
      <c r="E472" s="241"/>
      <c r="F472" s="186"/>
      <c r="G472" s="71"/>
      <c r="H472" s="194"/>
      <c r="I472" s="188"/>
      <c r="J472" s="198"/>
      <c r="K472" s="314"/>
      <c r="L472" s="314">
        <v>10853333.33</v>
      </c>
      <c r="M472" s="302" t="s">
        <v>1339</v>
      </c>
    </row>
    <row r="473" spans="1:14" ht="24.95" customHeight="1" x14ac:dyDescent="0.2">
      <c r="A473" s="230"/>
      <c r="B473" s="332"/>
      <c r="C473" s="71"/>
      <c r="D473" s="71"/>
      <c r="E473" s="241"/>
      <c r="F473" s="186"/>
      <c r="G473" s="71"/>
      <c r="H473" s="194"/>
      <c r="I473" s="188"/>
      <c r="J473" s="198"/>
      <c r="K473" s="314"/>
      <c r="L473" s="314"/>
      <c r="M473" s="302"/>
    </row>
    <row r="474" spans="1:14" ht="24.95" customHeight="1" x14ac:dyDescent="0.2">
      <c r="A474" s="230" t="s">
        <v>318</v>
      </c>
      <c r="B474" s="332" t="s">
        <v>810</v>
      </c>
      <c r="C474" s="71">
        <v>23020115</v>
      </c>
      <c r="D474" s="71">
        <v>70630</v>
      </c>
      <c r="E474" s="241" t="s">
        <v>906</v>
      </c>
      <c r="F474" s="186" t="s">
        <v>317</v>
      </c>
      <c r="G474" s="71" t="s">
        <v>1030</v>
      </c>
      <c r="H474" s="187" t="s">
        <v>499</v>
      </c>
      <c r="I474" s="188" t="s">
        <v>1020</v>
      </c>
      <c r="J474" s="198">
        <v>10000000</v>
      </c>
      <c r="K474" s="314"/>
      <c r="L474" s="314">
        <v>50000000</v>
      </c>
      <c r="M474" s="191" t="s">
        <v>1139</v>
      </c>
      <c r="N474" s="1" t="s">
        <v>1050</v>
      </c>
    </row>
    <row r="475" spans="1:14" ht="24.95" customHeight="1" x14ac:dyDescent="0.2">
      <c r="A475" s="230"/>
      <c r="B475" s="332"/>
      <c r="C475" s="71"/>
      <c r="D475" s="71"/>
      <c r="E475" s="241"/>
      <c r="F475" s="186"/>
      <c r="G475" s="71"/>
      <c r="H475" s="194"/>
      <c r="I475" s="188"/>
      <c r="J475" s="198"/>
      <c r="K475" s="314"/>
      <c r="L475" s="314"/>
      <c r="M475" s="191" t="s">
        <v>1140</v>
      </c>
    </row>
    <row r="476" spans="1:14" ht="24.95" customHeight="1" x14ac:dyDescent="0.2">
      <c r="A476" s="230"/>
      <c r="B476" s="332"/>
      <c r="C476" s="71"/>
      <c r="D476" s="71"/>
      <c r="E476" s="241"/>
      <c r="F476" s="186"/>
      <c r="G476" s="71"/>
      <c r="H476" s="194"/>
      <c r="I476" s="188"/>
      <c r="J476" s="198"/>
      <c r="K476" s="314"/>
      <c r="L476" s="314"/>
      <c r="M476" s="191" t="s">
        <v>1574</v>
      </c>
    </row>
    <row r="477" spans="1:14" ht="24.95" customHeight="1" x14ac:dyDescent="0.2">
      <c r="A477" s="230"/>
      <c r="B477" s="332"/>
      <c r="C477" s="71"/>
      <c r="D477" s="71"/>
      <c r="E477" s="241"/>
      <c r="F477" s="186"/>
      <c r="G477" s="71"/>
      <c r="H477" s="194"/>
      <c r="I477" s="188"/>
      <c r="J477" s="198"/>
      <c r="K477" s="314"/>
      <c r="L477" s="314"/>
      <c r="M477" s="236"/>
    </row>
    <row r="478" spans="1:14" ht="24.95" customHeight="1" x14ac:dyDescent="0.2">
      <c r="A478" s="230" t="s">
        <v>318</v>
      </c>
      <c r="B478" s="332" t="s">
        <v>810</v>
      </c>
      <c r="C478" s="71">
        <v>23020115</v>
      </c>
      <c r="D478" s="71">
        <v>70630</v>
      </c>
      <c r="E478" s="241" t="s">
        <v>906</v>
      </c>
      <c r="F478" s="186" t="s">
        <v>317</v>
      </c>
      <c r="G478" s="71" t="s">
        <v>1030</v>
      </c>
      <c r="H478" s="187" t="s">
        <v>50</v>
      </c>
      <c r="I478" s="188" t="s">
        <v>1021</v>
      </c>
      <c r="J478" s="198">
        <v>73200140</v>
      </c>
      <c r="K478" s="314"/>
      <c r="L478" s="314">
        <v>30000000</v>
      </c>
      <c r="M478" s="189" t="s">
        <v>1121</v>
      </c>
      <c r="N478" s="1" t="s">
        <v>1050</v>
      </c>
    </row>
    <row r="479" spans="1:14" ht="24.95" customHeight="1" x14ac:dyDescent="0.2">
      <c r="A479" s="230"/>
      <c r="B479" s="332"/>
      <c r="C479" s="71"/>
      <c r="D479" s="71"/>
      <c r="E479" s="241"/>
      <c r="F479" s="186"/>
      <c r="G479" s="71"/>
      <c r="H479" s="187"/>
      <c r="I479" s="188"/>
      <c r="J479" s="198"/>
      <c r="K479" s="314"/>
      <c r="L479" s="314">
        <v>6000000</v>
      </c>
      <c r="M479" s="189" t="s">
        <v>687</v>
      </c>
    </row>
    <row r="480" spans="1:14" ht="24.95" customHeight="1" x14ac:dyDescent="0.2">
      <c r="A480" s="230" t="s">
        <v>318</v>
      </c>
      <c r="B480" s="332" t="s">
        <v>810</v>
      </c>
      <c r="C480" s="71">
        <v>23020115</v>
      </c>
      <c r="D480" s="71">
        <v>70630</v>
      </c>
      <c r="E480" s="241" t="s">
        <v>906</v>
      </c>
      <c r="F480" s="186" t="s">
        <v>317</v>
      </c>
      <c r="G480" s="71"/>
      <c r="H480" s="187"/>
      <c r="I480" s="188"/>
      <c r="J480" s="198"/>
      <c r="K480" s="314"/>
      <c r="L480" s="314">
        <v>22000000</v>
      </c>
      <c r="M480" s="189" t="s">
        <v>1122</v>
      </c>
    </row>
    <row r="481" spans="1:14" ht="24.95" customHeight="1" x14ac:dyDescent="0.2">
      <c r="A481" s="230"/>
      <c r="B481" s="332"/>
      <c r="C481" s="71"/>
      <c r="D481" s="71"/>
      <c r="E481" s="241"/>
      <c r="F481" s="186"/>
      <c r="G481" s="71"/>
      <c r="H481" s="187"/>
      <c r="I481" s="188"/>
      <c r="J481" s="198"/>
      <c r="K481" s="314"/>
      <c r="L481" s="314"/>
      <c r="M481" s="189"/>
    </row>
    <row r="482" spans="1:14" ht="24.95" customHeight="1" x14ac:dyDescent="0.2">
      <c r="A482" s="230" t="s">
        <v>318</v>
      </c>
      <c r="B482" s="332" t="s">
        <v>810</v>
      </c>
      <c r="C482" s="71">
        <v>23020115</v>
      </c>
      <c r="D482" s="71">
        <v>70630</v>
      </c>
      <c r="E482" s="241" t="s">
        <v>906</v>
      </c>
      <c r="F482" s="186" t="s">
        <v>317</v>
      </c>
      <c r="G482" s="71" t="s">
        <v>1030</v>
      </c>
      <c r="H482" s="187" t="s">
        <v>51</v>
      </c>
      <c r="I482" s="188" t="s">
        <v>1019</v>
      </c>
      <c r="J482" s="198"/>
      <c r="K482" s="314"/>
      <c r="L482" s="314"/>
      <c r="M482" s="66"/>
    </row>
    <row r="483" spans="1:14" ht="24.95" customHeight="1" x14ac:dyDescent="0.2">
      <c r="A483" s="230"/>
      <c r="B483" s="332"/>
      <c r="C483" s="71"/>
      <c r="D483" s="71"/>
      <c r="E483" s="241"/>
      <c r="F483" s="186"/>
      <c r="G483" s="71"/>
      <c r="H483" s="68"/>
      <c r="I483" s="188"/>
      <c r="J483" s="198"/>
      <c r="K483" s="314"/>
      <c r="L483" s="314"/>
      <c r="M483" s="189"/>
    </row>
    <row r="484" spans="1:14" ht="24.95" customHeight="1" x14ac:dyDescent="0.2">
      <c r="A484" s="230" t="s">
        <v>318</v>
      </c>
      <c r="B484" s="332" t="s">
        <v>810</v>
      </c>
      <c r="C484" s="71">
        <v>23020115</v>
      </c>
      <c r="D484" s="71">
        <v>70630</v>
      </c>
      <c r="E484" s="241" t="s">
        <v>906</v>
      </c>
      <c r="F484" s="186" t="s">
        <v>317</v>
      </c>
      <c r="G484" s="71" t="s">
        <v>1030</v>
      </c>
      <c r="H484" s="187" t="s">
        <v>52</v>
      </c>
      <c r="I484" s="188" t="s">
        <v>166</v>
      </c>
      <c r="J484" s="198"/>
      <c r="K484" s="314"/>
      <c r="L484" s="314">
        <v>10000000</v>
      </c>
      <c r="M484" s="189" t="s">
        <v>1513</v>
      </c>
    </row>
    <row r="485" spans="1:14" ht="24.95" customHeight="1" x14ac:dyDescent="0.2">
      <c r="A485" s="230"/>
      <c r="B485" s="332"/>
      <c r="C485" s="71"/>
      <c r="D485" s="71"/>
      <c r="E485" s="241"/>
      <c r="F485" s="186"/>
      <c r="G485" s="71"/>
      <c r="H485" s="194"/>
      <c r="I485" s="188"/>
      <c r="J485" s="198"/>
      <c r="K485" s="314"/>
      <c r="L485" s="314"/>
      <c r="M485" s="189"/>
    </row>
    <row r="486" spans="1:14" ht="24.95" customHeight="1" x14ac:dyDescent="0.2">
      <c r="A486" s="230" t="s">
        <v>318</v>
      </c>
      <c r="B486" s="332" t="s">
        <v>810</v>
      </c>
      <c r="C486" s="71">
        <v>23020115</v>
      </c>
      <c r="D486" s="71">
        <v>70630</v>
      </c>
      <c r="E486" s="241" t="s">
        <v>908</v>
      </c>
      <c r="F486" s="186" t="s">
        <v>317</v>
      </c>
      <c r="G486" s="71" t="s">
        <v>1030</v>
      </c>
      <c r="H486" s="187" t="s">
        <v>167</v>
      </c>
      <c r="I486" s="188" t="s">
        <v>1018</v>
      </c>
      <c r="J486" s="198">
        <v>25000000</v>
      </c>
      <c r="K486" s="314">
        <v>14427142.25</v>
      </c>
      <c r="L486" s="314">
        <v>25000000</v>
      </c>
      <c r="M486" s="189" t="s">
        <v>1340</v>
      </c>
      <c r="N486" s="1" t="s">
        <v>1050</v>
      </c>
    </row>
    <row r="487" spans="1:14" ht="24.95" customHeight="1" x14ac:dyDescent="0.2">
      <c r="A487" s="230"/>
      <c r="B487" s="332"/>
      <c r="C487" s="71"/>
      <c r="D487" s="71"/>
      <c r="E487" s="241"/>
      <c r="F487" s="186"/>
      <c r="G487" s="71"/>
      <c r="H487" s="187"/>
      <c r="I487" s="188"/>
      <c r="J487" s="198"/>
      <c r="K487" s="314"/>
      <c r="L487" s="314"/>
      <c r="M487" s="189" t="s">
        <v>1159</v>
      </c>
    </row>
    <row r="488" spans="1:14" ht="24.95" customHeight="1" x14ac:dyDescent="0.2">
      <c r="A488" s="230"/>
      <c r="B488" s="332"/>
      <c r="C488" s="71"/>
      <c r="D488" s="71"/>
      <c r="E488" s="241"/>
      <c r="F488" s="186"/>
      <c r="G488" s="71"/>
      <c r="H488" s="187"/>
      <c r="I488" s="188"/>
      <c r="J488" s="198"/>
      <c r="K488" s="314"/>
      <c r="L488" s="314"/>
      <c r="M488" s="189" t="s">
        <v>1276</v>
      </c>
    </row>
    <row r="489" spans="1:14" ht="24.95" customHeight="1" x14ac:dyDescent="0.2">
      <c r="A489" s="230"/>
      <c r="B489" s="332"/>
      <c r="C489" s="71"/>
      <c r="D489" s="71"/>
      <c r="E489" s="241"/>
      <c r="F489" s="186"/>
      <c r="G489" s="71"/>
      <c r="H489" s="187"/>
      <c r="I489" s="188"/>
      <c r="J489" s="198"/>
      <c r="K489" s="314"/>
      <c r="L489" s="314">
        <v>14436550</v>
      </c>
      <c r="M489" s="189" t="s">
        <v>1514</v>
      </c>
    </row>
    <row r="490" spans="1:14" ht="24.95" customHeight="1" x14ac:dyDescent="0.2">
      <c r="A490" s="230"/>
      <c r="B490" s="332"/>
      <c r="C490" s="71"/>
      <c r="D490" s="71"/>
      <c r="E490" s="241"/>
      <c r="F490" s="186"/>
      <c r="G490" s="71"/>
      <c r="H490" s="187"/>
      <c r="I490" s="188"/>
      <c r="J490" s="198"/>
      <c r="K490" s="314"/>
      <c r="L490" s="314"/>
      <c r="M490" s="189"/>
    </row>
    <row r="491" spans="1:14" ht="24.95" customHeight="1" x14ac:dyDescent="0.2">
      <c r="A491" s="230" t="s">
        <v>318</v>
      </c>
      <c r="B491" s="332" t="s">
        <v>810</v>
      </c>
      <c r="C491" s="71">
        <v>23050101</v>
      </c>
      <c r="D491" s="71">
        <v>70630</v>
      </c>
      <c r="E491" s="241" t="s">
        <v>909</v>
      </c>
      <c r="F491" s="186" t="s">
        <v>317</v>
      </c>
      <c r="G491" s="71">
        <v>12620500</v>
      </c>
      <c r="H491" s="187" t="s">
        <v>267</v>
      </c>
      <c r="I491" s="188" t="s">
        <v>268</v>
      </c>
      <c r="J491" s="198">
        <v>10000000</v>
      </c>
      <c r="K491" s="314"/>
      <c r="L491" s="314">
        <v>10000000</v>
      </c>
      <c r="M491" s="189" t="s">
        <v>1515</v>
      </c>
      <c r="N491" s="1" t="s">
        <v>1050</v>
      </c>
    </row>
    <row r="492" spans="1:14" ht="24.95" customHeight="1" x14ac:dyDescent="0.2">
      <c r="A492" s="230"/>
      <c r="B492" s="332"/>
      <c r="C492" s="71"/>
      <c r="D492" s="71"/>
      <c r="E492" s="241"/>
      <c r="F492" s="186"/>
      <c r="G492" s="71"/>
      <c r="H492" s="187"/>
      <c r="I492" s="188"/>
      <c r="J492" s="198"/>
      <c r="K492" s="314"/>
      <c r="L492" s="314"/>
      <c r="M492" s="189"/>
    </row>
    <row r="493" spans="1:14" ht="24.95" customHeight="1" x14ac:dyDescent="0.2">
      <c r="A493" s="230" t="s">
        <v>318</v>
      </c>
      <c r="B493" s="332" t="s">
        <v>810</v>
      </c>
      <c r="C493" s="71">
        <v>23050108</v>
      </c>
      <c r="D493" s="71">
        <v>70630</v>
      </c>
      <c r="E493" s="241" t="s">
        <v>909</v>
      </c>
      <c r="F493" s="186" t="s">
        <v>317</v>
      </c>
      <c r="G493" s="71" t="s">
        <v>1037</v>
      </c>
      <c r="H493" s="187" t="s">
        <v>688</v>
      </c>
      <c r="I493" s="188" t="s">
        <v>689</v>
      </c>
      <c r="J493" s="198">
        <v>5000000</v>
      </c>
      <c r="K493" s="314"/>
      <c r="L493" s="314">
        <v>5000000</v>
      </c>
      <c r="M493" s="189" t="s">
        <v>691</v>
      </c>
      <c r="N493" s="1" t="s">
        <v>1050</v>
      </c>
    </row>
    <row r="494" spans="1:14" ht="24.95" customHeight="1" x14ac:dyDescent="0.2">
      <c r="A494" s="206"/>
      <c r="B494" s="332"/>
      <c r="C494" s="60"/>
      <c r="D494" s="60"/>
      <c r="E494" s="241"/>
      <c r="F494" s="168"/>
      <c r="G494" s="71"/>
      <c r="H494" s="187"/>
      <c r="I494" s="188"/>
      <c r="J494" s="198"/>
      <c r="K494" s="314"/>
      <c r="L494" s="314"/>
      <c r="M494" s="189" t="s">
        <v>690</v>
      </c>
    </row>
    <row r="495" spans="1:14" ht="24.95" customHeight="1" x14ac:dyDescent="0.2">
      <c r="A495" s="206"/>
      <c r="B495" s="332"/>
      <c r="C495" s="60"/>
      <c r="D495" s="60"/>
      <c r="E495" s="241"/>
      <c r="F495" s="168"/>
      <c r="G495" s="71"/>
      <c r="H495" s="187"/>
      <c r="I495" s="188"/>
      <c r="J495" s="198"/>
      <c r="K495" s="314"/>
      <c r="L495" s="314"/>
      <c r="M495" s="189" t="s">
        <v>1160</v>
      </c>
    </row>
    <row r="496" spans="1:14" ht="24.95" customHeight="1" x14ac:dyDescent="0.2">
      <c r="A496" s="206"/>
      <c r="B496" s="332"/>
      <c r="C496" s="60"/>
      <c r="D496" s="60"/>
      <c r="E496" s="241"/>
      <c r="F496" s="168"/>
      <c r="G496" s="71"/>
      <c r="H496" s="187"/>
      <c r="I496" s="188"/>
      <c r="J496" s="198"/>
      <c r="K496" s="314"/>
      <c r="L496" s="314"/>
      <c r="M496" s="189"/>
    </row>
    <row r="497" spans="1:17" ht="24.95" customHeight="1" x14ac:dyDescent="0.2">
      <c r="A497" s="237">
        <v>2</v>
      </c>
      <c r="B497" s="332" t="s">
        <v>809</v>
      </c>
      <c r="C497" s="229">
        <v>14030204</v>
      </c>
      <c r="D497" s="60"/>
      <c r="E497" s="241" t="s">
        <v>910</v>
      </c>
      <c r="F497" s="238">
        <v>9211</v>
      </c>
      <c r="G497" s="71" t="s">
        <v>1031</v>
      </c>
      <c r="H497" s="187" t="s">
        <v>57</v>
      </c>
      <c r="I497" s="188" t="s">
        <v>1017</v>
      </c>
      <c r="J497" s="198"/>
      <c r="K497" s="314"/>
      <c r="L497" s="314">
        <v>0</v>
      </c>
      <c r="M497" s="239"/>
    </row>
    <row r="498" spans="1:17" ht="24.95" customHeight="1" x14ac:dyDescent="0.2">
      <c r="A498" s="237">
        <v>2</v>
      </c>
      <c r="B498" s="332" t="s">
        <v>809</v>
      </c>
      <c r="C498" s="229">
        <v>14030204</v>
      </c>
      <c r="D498" s="60"/>
      <c r="E498" s="241" t="s">
        <v>910</v>
      </c>
      <c r="F498" s="238">
        <v>9211</v>
      </c>
      <c r="G498" s="71"/>
      <c r="H498" s="187"/>
      <c r="I498" s="188"/>
      <c r="J498" s="198"/>
      <c r="K498" s="314"/>
      <c r="L498" s="314"/>
      <c r="M498" s="239"/>
    </row>
    <row r="499" spans="1:17" ht="24.95" customHeight="1" x14ac:dyDescent="0.2">
      <c r="A499" s="237">
        <v>2</v>
      </c>
      <c r="B499" s="332" t="s">
        <v>811</v>
      </c>
      <c r="C499" s="71">
        <v>23020102</v>
      </c>
      <c r="D499" s="71">
        <v>71060</v>
      </c>
      <c r="E499" s="241" t="s">
        <v>911</v>
      </c>
      <c r="F499" s="186" t="s">
        <v>317</v>
      </c>
      <c r="G499" s="71" t="s">
        <v>1030</v>
      </c>
      <c r="H499" s="187" t="s">
        <v>62</v>
      </c>
      <c r="I499" s="188" t="s">
        <v>261</v>
      </c>
      <c r="J499" s="198">
        <v>140000000</v>
      </c>
      <c r="K499" s="314">
        <v>0</v>
      </c>
      <c r="L499" s="314">
        <v>30000000</v>
      </c>
      <c r="M499" s="189" t="s">
        <v>1516</v>
      </c>
      <c r="O499" s="1" t="s">
        <v>1051</v>
      </c>
    </row>
    <row r="500" spans="1:17" ht="24.95" customHeight="1" x14ac:dyDescent="0.2">
      <c r="A500" s="237">
        <v>2</v>
      </c>
      <c r="B500" s="332" t="s">
        <v>811</v>
      </c>
      <c r="C500" s="71">
        <v>23020102</v>
      </c>
      <c r="D500" s="71">
        <v>71060</v>
      </c>
      <c r="E500" s="241" t="s">
        <v>911</v>
      </c>
      <c r="F500" s="186" t="s">
        <v>317</v>
      </c>
      <c r="G500" s="71" t="s">
        <v>1030</v>
      </c>
      <c r="H500" s="187"/>
      <c r="I500" s="188"/>
      <c r="J500" s="198">
        <v>1880000000</v>
      </c>
      <c r="K500" s="314"/>
      <c r="L500" s="314"/>
      <c r="M500" s="189" t="s">
        <v>1276</v>
      </c>
      <c r="O500" s="1" t="s">
        <v>1051</v>
      </c>
    </row>
    <row r="501" spans="1:17" ht="24.95" customHeight="1" x14ac:dyDescent="0.2">
      <c r="A501" s="237"/>
      <c r="B501" s="332"/>
      <c r="C501" s="71"/>
      <c r="D501" s="71"/>
      <c r="E501" s="241"/>
      <c r="F501" s="186"/>
      <c r="G501" s="71"/>
      <c r="H501" s="187"/>
      <c r="I501" s="240"/>
      <c r="J501" s="198"/>
      <c r="K501" s="314"/>
      <c r="L501" s="314">
        <v>217715453</v>
      </c>
      <c r="M501" s="189" t="s">
        <v>1517</v>
      </c>
    </row>
    <row r="502" spans="1:17" ht="24.95" customHeight="1" x14ac:dyDescent="0.2">
      <c r="A502" s="237"/>
      <c r="B502" s="332"/>
      <c r="C502" s="71"/>
      <c r="D502" s="71"/>
      <c r="E502" s="241"/>
      <c r="F502" s="186"/>
      <c r="G502" s="71"/>
      <c r="H502" s="187"/>
      <c r="I502" s="240"/>
      <c r="J502" s="198"/>
      <c r="K502" s="314"/>
      <c r="L502" s="314"/>
      <c r="M502" s="189"/>
    </row>
    <row r="503" spans="1:17" ht="12.75" x14ac:dyDescent="0.2">
      <c r="A503" s="230" t="s">
        <v>318</v>
      </c>
      <c r="B503" s="332" t="s">
        <v>811</v>
      </c>
      <c r="C503" s="71">
        <v>23020102</v>
      </c>
      <c r="D503" s="71">
        <v>71060</v>
      </c>
      <c r="E503" s="241" t="s">
        <v>911</v>
      </c>
      <c r="F503" s="186" t="s">
        <v>317</v>
      </c>
      <c r="G503" s="71" t="s">
        <v>1037</v>
      </c>
      <c r="H503" s="187" t="s">
        <v>324</v>
      </c>
      <c r="I503" s="240" t="s">
        <v>325</v>
      </c>
      <c r="J503" s="227"/>
      <c r="K503" s="358"/>
      <c r="L503" s="358"/>
      <c r="M503" s="160"/>
    </row>
    <row r="504" spans="1:17" ht="24.95" customHeight="1" x14ac:dyDescent="0.2">
      <c r="A504" s="230"/>
      <c r="B504" s="332"/>
      <c r="C504" s="71"/>
      <c r="D504" s="71"/>
      <c r="E504" s="241"/>
      <c r="F504" s="186"/>
      <c r="G504" s="71"/>
      <c r="H504" s="187"/>
      <c r="I504" s="240"/>
      <c r="J504" s="198"/>
      <c r="K504" s="314"/>
      <c r="L504" s="314"/>
      <c r="M504" s="160"/>
    </row>
    <row r="505" spans="1:17" ht="24.95" customHeight="1" x14ac:dyDescent="0.2">
      <c r="A505" s="230" t="s">
        <v>318</v>
      </c>
      <c r="B505" s="332" t="s">
        <v>811</v>
      </c>
      <c r="C505" s="71">
        <v>23020114</v>
      </c>
      <c r="D505" s="71">
        <v>71060</v>
      </c>
      <c r="E505" s="241" t="s">
        <v>911</v>
      </c>
      <c r="F505" s="186" t="s">
        <v>317</v>
      </c>
      <c r="G505" s="71" t="s">
        <v>1037</v>
      </c>
      <c r="H505" s="187" t="s">
        <v>63</v>
      </c>
      <c r="I505" s="240" t="s">
        <v>64</v>
      </c>
      <c r="J505" s="198">
        <v>20000000</v>
      </c>
      <c r="K505" s="314">
        <v>0</v>
      </c>
      <c r="L505" s="314">
        <v>6000000</v>
      </c>
      <c r="M505" s="189" t="s">
        <v>1518</v>
      </c>
      <c r="O505" s="1" t="s">
        <v>1051</v>
      </c>
    </row>
    <row r="506" spans="1:17" ht="24.95" customHeight="1" x14ac:dyDescent="0.2">
      <c r="A506" s="230"/>
      <c r="B506" s="332"/>
      <c r="C506" s="71"/>
      <c r="D506" s="71"/>
      <c r="E506" s="241"/>
      <c r="F506" s="186"/>
      <c r="G506" s="71"/>
      <c r="H506" s="187"/>
      <c r="I506" s="240"/>
      <c r="J506" s="198"/>
      <c r="K506" s="314"/>
      <c r="L506" s="314"/>
      <c r="M506" s="189"/>
    </row>
    <row r="507" spans="1:17" ht="24.95" customHeight="1" x14ac:dyDescent="0.2">
      <c r="A507" s="230" t="s">
        <v>318</v>
      </c>
      <c r="B507" s="332" t="s">
        <v>812</v>
      </c>
      <c r="C507" s="71">
        <v>23050101</v>
      </c>
      <c r="D507" s="71">
        <v>71060</v>
      </c>
      <c r="E507" s="241" t="s">
        <v>912</v>
      </c>
      <c r="F507" s="186" t="s">
        <v>317</v>
      </c>
      <c r="G507" s="71" t="s">
        <v>1030</v>
      </c>
      <c r="H507" s="187" t="s">
        <v>65</v>
      </c>
      <c r="I507" s="240" t="s">
        <v>245</v>
      </c>
      <c r="J507" s="198"/>
      <c r="K507" s="314"/>
      <c r="L507" s="314"/>
      <c r="M507" s="189"/>
    </row>
    <row r="508" spans="1:17" ht="24.95" customHeight="1" x14ac:dyDescent="0.2">
      <c r="A508" s="230" t="s">
        <v>318</v>
      </c>
      <c r="B508" s="332" t="s">
        <v>812</v>
      </c>
      <c r="C508" s="71">
        <v>23050101</v>
      </c>
      <c r="D508" s="71">
        <v>71060</v>
      </c>
      <c r="E508" s="241" t="s">
        <v>912</v>
      </c>
      <c r="F508" s="186" t="s">
        <v>317</v>
      </c>
      <c r="G508" s="71"/>
      <c r="H508" s="187" t="s">
        <v>202</v>
      </c>
      <c r="I508" s="240"/>
      <c r="J508" s="272"/>
      <c r="K508" s="313"/>
      <c r="L508" s="313"/>
      <c r="M508" s="189"/>
    </row>
    <row r="509" spans="1:17" ht="24.95" customHeight="1" x14ac:dyDescent="0.2">
      <c r="A509" s="230">
        <v>0</v>
      </c>
      <c r="B509" s="332" t="s">
        <v>812</v>
      </c>
      <c r="C509" s="71">
        <v>23050101</v>
      </c>
      <c r="D509" s="71">
        <v>71060</v>
      </c>
      <c r="E509" s="241" t="s">
        <v>912</v>
      </c>
      <c r="F509" s="186" t="s">
        <v>317</v>
      </c>
      <c r="G509" s="71" t="s">
        <v>1030</v>
      </c>
      <c r="H509" s="187" t="s">
        <v>75</v>
      </c>
      <c r="I509" s="240" t="s">
        <v>76</v>
      </c>
      <c r="J509" s="198">
        <v>20000000</v>
      </c>
      <c r="K509" s="314"/>
      <c r="L509" s="314">
        <v>0</v>
      </c>
      <c r="M509" s="189"/>
      <c r="O509" s="1" t="s">
        <v>1051</v>
      </c>
    </row>
    <row r="510" spans="1:17" ht="24.95" customHeight="1" x14ac:dyDescent="0.2">
      <c r="A510" s="230"/>
      <c r="B510" s="332"/>
      <c r="C510" s="71"/>
      <c r="D510" s="71"/>
      <c r="E510" s="241"/>
      <c r="F510" s="186"/>
      <c r="G510" s="71"/>
      <c r="H510" s="194"/>
      <c r="I510" s="240"/>
      <c r="J510" s="198"/>
      <c r="K510" s="314"/>
      <c r="L510" s="314"/>
      <c r="M510" s="189"/>
    </row>
    <row r="511" spans="1:17" ht="24.95" customHeight="1" x14ac:dyDescent="0.2">
      <c r="A511" s="230"/>
      <c r="B511" s="332"/>
      <c r="C511" s="71"/>
      <c r="D511" s="71"/>
      <c r="E511" s="241"/>
      <c r="F511" s="186"/>
      <c r="G511" s="71"/>
      <c r="H511" s="194"/>
      <c r="I511" s="240"/>
      <c r="J511" s="198"/>
      <c r="K511" s="314"/>
      <c r="L511" s="314"/>
      <c r="M511" s="302"/>
    </row>
    <row r="512" spans="1:17" ht="24.95" customHeight="1" x14ac:dyDescent="0.2">
      <c r="A512" s="230" t="s">
        <v>318</v>
      </c>
      <c r="B512" s="332" t="s">
        <v>812</v>
      </c>
      <c r="C512" s="71">
        <v>23010101</v>
      </c>
      <c r="D512" s="71">
        <v>71060</v>
      </c>
      <c r="E512" s="241" t="s">
        <v>913</v>
      </c>
      <c r="F512" s="186" t="s">
        <v>317</v>
      </c>
      <c r="G512" s="71" t="s">
        <v>1030</v>
      </c>
      <c r="H512" s="187" t="s">
        <v>77</v>
      </c>
      <c r="I512" s="240" t="s">
        <v>32</v>
      </c>
      <c r="J512" s="198">
        <v>90000000</v>
      </c>
      <c r="K512" s="314"/>
      <c r="L512" s="314">
        <v>116161067</v>
      </c>
      <c r="M512" s="189" t="s">
        <v>1562</v>
      </c>
      <c r="O512" s="1" t="s">
        <v>1051</v>
      </c>
      <c r="Q512" s="314">
        <v>250000000</v>
      </c>
    </row>
    <row r="513" spans="1:17" ht="24.95" customHeight="1" x14ac:dyDescent="0.2">
      <c r="A513" s="230" t="s">
        <v>318</v>
      </c>
      <c r="B513" s="332" t="s">
        <v>812</v>
      </c>
      <c r="C513" s="71">
        <v>23010101</v>
      </c>
      <c r="D513" s="71">
        <v>71060</v>
      </c>
      <c r="E513" s="241" t="s">
        <v>913</v>
      </c>
      <c r="F513" s="186" t="s">
        <v>317</v>
      </c>
      <c r="G513" s="71" t="s">
        <v>1030</v>
      </c>
      <c r="H513" s="187"/>
      <c r="I513" s="240"/>
      <c r="J513" s="198">
        <v>250000000</v>
      </c>
      <c r="K513" s="314"/>
      <c r="L513" s="314"/>
      <c r="M513" s="302" t="s">
        <v>1276</v>
      </c>
      <c r="O513" s="1" t="s">
        <v>1051</v>
      </c>
      <c r="Q513" s="314">
        <v>300000000</v>
      </c>
    </row>
    <row r="514" spans="1:17" ht="24.95" customHeight="1" x14ac:dyDescent="0.2">
      <c r="A514" s="230"/>
      <c r="B514" s="332"/>
      <c r="C514" s="71"/>
      <c r="D514" s="71"/>
      <c r="E514" s="241"/>
      <c r="F514" s="186"/>
      <c r="G514" s="71"/>
      <c r="H514" s="187"/>
      <c r="I514" s="240"/>
      <c r="J514" s="198"/>
      <c r="K514" s="314"/>
      <c r="L514" s="314">
        <v>166666666.66999999</v>
      </c>
      <c r="M514" s="189" t="s">
        <v>1341</v>
      </c>
      <c r="Q514" s="378"/>
    </row>
    <row r="515" spans="1:17" ht="24.95" customHeight="1" x14ac:dyDescent="0.2">
      <c r="A515" s="230"/>
      <c r="B515" s="332"/>
      <c r="C515" s="71"/>
      <c r="D515" s="71"/>
      <c r="E515" s="241"/>
      <c r="F515" s="186"/>
      <c r="G515" s="71"/>
      <c r="H515" s="187"/>
      <c r="I515" s="240"/>
      <c r="J515" s="198"/>
      <c r="K515" s="314"/>
      <c r="L515" s="314">
        <v>193333333.33000001</v>
      </c>
      <c r="M515" s="189" t="s">
        <v>1342</v>
      </c>
    </row>
    <row r="516" spans="1:17" ht="24.95" customHeight="1" x14ac:dyDescent="0.2">
      <c r="A516" s="230"/>
      <c r="B516" s="332"/>
      <c r="C516" s="71"/>
      <c r="D516" s="71"/>
      <c r="E516" s="241"/>
      <c r="F516" s="186"/>
      <c r="G516" s="71"/>
      <c r="H516" s="187"/>
      <c r="I516" s="240"/>
      <c r="J516" s="198"/>
      <c r="K516" s="314"/>
      <c r="L516" s="314">
        <v>36760208.130000003</v>
      </c>
      <c r="M516" s="189" t="s">
        <v>1343</v>
      </c>
    </row>
    <row r="517" spans="1:17" ht="24.95" customHeight="1" x14ac:dyDescent="0.2">
      <c r="A517" s="230"/>
      <c r="B517" s="332"/>
      <c r="C517" s="71"/>
      <c r="D517" s="71"/>
      <c r="E517" s="241"/>
      <c r="F517" s="186"/>
      <c r="G517" s="71"/>
      <c r="H517" s="187"/>
      <c r="I517" s="240"/>
      <c r="J517" s="198"/>
      <c r="K517" s="314"/>
      <c r="L517" s="314"/>
      <c r="M517" s="189"/>
    </row>
    <row r="518" spans="1:17" ht="24.95" customHeight="1" x14ac:dyDescent="0.2">
      <c r="A518" s="230" t="s">
        <v>318</v>
      </c>
      <c r="B518" s="332" t="s">
        <v>812</v>
      </c>
      <c r="C518" s="71">
        <v>23010133</v>
      </c>
      <c r="D518" s="71">
        <v>71060</v>
      </c>
      <c r="E518" s="241" t="s">
        <v>913</v>
      </c>
      <c r="F518" s="186" t="s">
        <v>317</v>
      </c>
      <c r="G518" s="71" t="s">
        <v>1030</v>
      </c>
      <c r="H518" s="187" t="s">
        <v>78</v>
      </c>
      <c r="I518" s="188" t="s">
        <v>147</v>
      </c>
      <c r="J518" s="198">
        <v>7500000</v>
      </c>
      <c r="K518" s="314"/>
      <c r="L518" s="314">
        <v>0</v>
      </c>
      <c r="M518" s="189"/>
      <c r="O518" s="1" t="s">
        <v>1051</v>
      </c>
    </row>
    <row r="519" spans="1:17" ht="24.95" customHeight="1" x14ac:dyDescent="0.2">
      <c r="A519" s="206"/>
      <c r="B519" s="332"/>
      <c r="C519" s="60"/>
      <c r="D519" s="60"/>
      <c r="E519" s="241"/>
      <c r="F519" s="168"/>
      <c r="G519" s="71"/>
      <c r="H519" s="68"/>
      <c r="I519" s="188"/>
      <c r="J519" s="198"/>
      <c r="K519" s="314"/>
      <c r="L519" s="314"/>
      <c r="M519" s="189"/>
    </row>
    <row r="520" spans="1:17" ht="24.95" customHeight="1" x14ac:dyDescent="0.2">
      <c r="A520" s="230" t="s">
        <v>318</v>
      </c>
      <c r="B520" s="332" t="s">
        <v>812</v>
      </c>
      <c r="C520" s="338">
        <v>23010101</v>
      </c>
      <c r="D520" s="71">
        <v>71060</v>
      </c>
      <c r="E520" s="241" t="s">
        <v>913</v>
      </c>
      <c r="F520" s="186" t="s">
        <v>317</v>
      </c>
      <c r="G520" s="71" t="s">
        <v>1030</v>
      </c>
      <c r="H520" s="187" t="s">
        <v>171</v>
      </c>
      <c r="I520" s="188" t="s">
        <v>172</v>
      </c>
      <c r="J520" s="198">
        <v>15000000</v>
      </c>
      <c r="K520" s="314"/>
      <c r="L520" s="314">
        <v>7838933</v>
      </c>
      <c r="M520" s="189" t="s">
        <v>1519</v>
      </c>
      <c r="O520" s="1" t="s">
        <v>1051</v>
      </c>
    </row>
    <row r="521" spans="1:17" ht="24.95" customHeight="1" x14ac:dyDescent="0.2">
      <c r="A521" s="230"/>
      <c r="B521" s="332"/>
      <c r="C521" s="71"/>
      <c r="D521" s="71"/>
      <c r="E521" s="241"/>
      <c r="F521" s="186"/>
      <c r="G521" s="71"/>
      <c r="H521" s="194"/>
      <c r="I521" s="188"/>
      <c r="J521" s="272"/>
      <c r="K521" s="313"/>
      <c r="L521" s="313"/>
      <c r="M521" s="189"/>
    </row>
    <row r="522" spans="1:17" ht="24.95" customHeight="1" x14ac:dyDescent="0.2">
      <c r="A522" s="230" t="s">
        <v>318</v>
      </c>
      <c r="B522" s="332" t="s">
        <v>812</v>
      </c>
      <c r="C522" s="71">
        <v>23010133</v>
      </c>
      <c r="D522" s="71">
        <v>71060</v>
      </c>
      <c r="E522" s="241" t="s">
        <v>914</v>
      </c>
      <c r="F522" s="186" t="s">
        <v>317</v>
      </c>
      <c r="G522" s="71" t="s">
        <v>1030</v>
      </c>
      <c r="H522" s="187" t="s">
        <v>168</v>
      </c>
      <c r="I522" s="188" t="s">
        <v>79</v>
      </c>
      <c r="J522" s="198"/>
      <c r="K522" s="314"/>
      <c r="L522" s="314">
        <v>0</v>
      </c>
      <c r="M522" s="189"/>
    </row>
    <row r="523" spans="1:17" ht="24.95" customHeight="1" x14ac:dyDescent="0.2">
      <c r="A523" s="206"/>
      <c r="B523" s="188"/>
      <c r="C523" s="60"/>
      <c r="D523" s="60"/>
      <c r="E523" s="241"/>
      <c r="F523" s="168"/>
      <c r="G523" s="71"/>
      <c r="H523" s="187"/>
      <c r="I523" s="188"/>
      <c r="J523" s="272"/>
      <c r="K523" s="313"/>
      <c r="L523" s="313"/>
      <c r="M523" s="189"/>
    </row>
    <row r="524" spans="1:17" ht="24.95" customHeight="1" x14ac:dyDescent="0.2">
      <c r="A524" s="230" t="s">
        <v>318</v>
      </c>
      <c r="B524" s="332" t="s">
        <v>812</v>
      </c>
      <c r="C524" s="71">
        <v>23010133</v>
      </c>
      <c r="D524" s="71">
        <v>71060</v>
      </c>
      <c r="E524" s="241" t="s">
        <v>914</v>
      </c>
      <c r="F524" s="186" t="s">
        <v>317</v>
      </c>
      <c r="G524" s="71" t="s">
        <v>1030</v>
      </c>
      <c r="H524" s="187" t="s">
        <v>464</v>
      </c>
      <c r="I524" s="188" t="s">
        <v>465</v>
      </c>
      <c r="J524" s="198">
        <v>7500000</v>
      </c>
      <c r="K524" s="314"/>
      <c r="L524" s="314">
        <v>0</v>
      </c>
      <c r="M524" s="189"/>
      <c r="O524" s="1" t="s">
        <v>1051</v>
      </c>
    </row>
    <row r="525" spans="1:17" ht="24.95" customHeight="1" x14ac:dyDescent="0.2">
      <c r="A525" s="206"/>
      <c r="B525" s="332"/>
      <c r="C525" s="60"/>
      <c r="D525" s="60"/>
      <c r="E525" s="241"/>
      <c r="F525" s="168"/>
      <c r="G525" s="71"/>
      <c r="H525" s="68"/>
      <c r="I525" s="188"/>
      <c r="J525" s="198"/>
      <c r="K525" s="314"/>
      <c r="L525" s="314"/>
      <c r="M525" s="189"/>
    </row>
    <row r="526" spans="1:17" ht="24.95" customHeight="1" x14ac:dyDescent="0.2">
      <c r="A526" s="343" t="s">
        <v>318</v>
      </c>
      <c r="B526" s="344" t="s">
        <v>812</v>
      </c>
      <c r="C526" s="338">
        <v>23050101</v>
      </c>
      <c r="D526" s="71">
        <v>71060</v>
      </c>
      <c r="E526" s="241" t="s">
        <v>915</v>
      </c>
      <c r="F526" s="186" t="s">
        <v>317</v>
      </c>
      <c r="G526" s="71" t="s">
        <v>1030</v>
      </c>
      <c r="H526" s="194" t="s">
        <v>272</v>
      </c>
      <c r="I526" s="188" t="s">
        <v>278</v>
      </c>
      <c r="J526" s="198">
        <v>30000000</v>
      </c>
      <c r="K526" s="314"/>
      <c r="L526" s="314">
        <v>5000000</v>
      </c>
      <c r="M526" s="189" t="s">
        <v>1251</v>
      </c>
      <c r="O526" s="1" t="s">
        <v>1051</v>
      </c>
    </row>
    <row r="527" spans="1:17" ht="24.95" customHeight="1" x14ac:dyDescent="0.2">
      <c r="A527" s="343" t="s">
        <v>318</v>
      </c>
      <c r="B527" s="344" t="s">
        <v>812</v>
      </c>
      <c r="C527" s="338">
        <v>23050101</v>
      </c>
      <c r="D527" s="71">
        <v>71060</v>
      </c>
      <c r="E527" s="241" t="s">
        <v>915</v>
      </c>
      <c r="F527" s="186" t="s">
        <v>317</v>
      </c>
      <c r="G527" s="71" t="s">
        <v>1030</v>
      </c>
      <c r="H527" s="194"/>
      <c r="I527" s="188"/>
      <c r="J527" s="198">
        <v>15000000</v>
      </c>
      <c r="K527" s="314"/>
      <c r="L527" s="314">
        <v>15000000</v>
      </c>
      <c r="M527" s="189" t="s">
        <v>718</v>
      </c>
      <c r="O527" s="1" t="s">
        <v>1051</v>
      </c>
    </row>
    <row r="528" spans="1:17" ht="24.95" customHeight="1" x14ac:dyDescent="0.2">
      <c r="A528" s="343" t="s">
        <v>318</v>
      </c>
      <c r="B528" s="344" t="s">
        <v>812</v>
      </c>
      <c r="C528" s="71">
        <v>23050101</v>
      </c>
      <c r="D528" s="71">
        <v>71060</v>
      </c>
      <c r="E528" s="241" t="s">
        <v>915</v>
      </c>
      <c r="F528" s="186" t="s">
        <v>317</v>
      </c>
      <c r="G528" s="71" t="s">
        <v>1030</v>
      </c>
      <c r="H528" s="194"/>
      <c r="I528" s="188"/>
      <c r="J528" s="198">
        <v>12603088</v>
      </c>
      <c r="K528" s="314"/>
      <c r="L528" s="314"/>
      <c r="M528" s="189"/>
      <c r="O528" s="1" t="s">
        <v>1051</v>
      </c>
    </row>
    <row r="529" spans="1:17" ht="24.95" customHeight="1" x14ac:dyDescent="0.2">
      <c r="A529" s="230"/>
      <c r="B529" s="332"/>
      <c r="C529" s="71"/>
      <c r="D529" s="71"/>
      <c r="E529" s="241"/>
      <c r="F529" s="186"/>
      <c r="G529" s="71"/>
      <c r="H529" s="194" t="s">
        <v>202</v>
      </c>
      <c r="I529" s="188"/>
      <c r="J529" s="198"/>
      <c r="K529" s="314"/>
      <c r="L529" s="314"/>
      <c r="M529" s="189"/>
    </row>
    <row r="530" spans="1:17" ht="24.95" customHeight="1" x14ac:dyDescent="0.2">
      <c r="A530" s="230" t="s">
        <v>318</v>
      </c>
      <c r="B530" s="332" t="s">
        <v>807</v>
      </c>
      <c r="C530" s="71">
        <v>23010106</v>
      </c>
      <c r="D530" s="71">
        <v>70451</v>
      </c>
      <c r="E530" s="241" t="s">
        <v>916</v>
      </c>
      <c r="F530" s="186" t="s">
        <v>317</v>
      </c>
      <c r="G530" s="71" t="s">
        <v>1030</v>
      </c>
      <c r="H530" s="187" t="s">
        <v>80</v>
      </c>
      <c r="I530" s="188" t="s">
        <v>1016</v>
      </c>
      <c r="J530" s="198">
        <v>80000000</v>
      </c>
      <c r="K530" s="314">
        <v>5000000</v>
      </c>
      <c r="L530" s="314">
        <v>30000000</v>
      </c>
      <c r="M530" s="189" t="s">
        <v>714</v>
      </c>
      <c r="O530" s="1" t="s">
        <v>1051</v>
      </c>
    </row>
    <row r="531" spans="1:17" ht="24.95" customHeight="1" x14ac:dyDescent="0.2">
      <c r="A531" s="230"/>
      <c r="B531" s="332"/>
      <c r="C531" s="71"/>
      <c r="D531" s="71"/>
      <c r="E531" s="241"/>
      <c r="F531" s="186"/>
      <c r="G531" s="71"/>
      <c r="H531" s="187"/>
      <c r="I531" s="188"/>
      <c r="J531" s="272"/>
      <c r="K531" s="313"/>
      <c r="L531" s="313"/>
      <c r="M531" s="189" t="s">
        <v>1141</v>
      </c>
    </row>
    <row r="532" spans="1:17" ht="24.95" customHeight="1" x14ac:dyDescent="0.2">
      <c r="A532" s="230"/>
      <c r="B532" s="188"/>
      <c r="C532" s="71"/>
      <c r="D532" s="71"/>
      <c r="E532" s="241"/>
      <c r="F532" s="186"/>
      <c r="G532" s="71"/>
      <c r="H532" s="187"/>
      <c r="I532" s="188"/>
      <c r="J532" s="272"/>
      <c r="K532" s="313"/>
      <c r="L532" s="313"/>
      <c r="M532" s="189"/>
    </row>
    <row r="533" spans="1:17" ht="24.95" customHeight="1" x14ac:dyDescent="0.2">
      <c r="A533" s="230" t="s">
        <v>318</v>
      </c>
      <c r="B533" s="332" t="s">
        <v>813</v>
      </c>
      <c r="C533" s="71">
        <v>23050103</v>
      </c>
      <c r="D533" s="71">
        <v>70451</v>
      </c>
      <c r="E533" s="241" t="s">
        <v>917</v>
      </c>
      <c r="F533" s="186" t="s">
        <v>317</v>
      </c>
      <c r="G533" s="71" t="s">
        <v>1030</v>
      </c>
      <c r="H533" s="187" t="s">
        <v>81</v>
      </c>
      <c r="I533" s="188" t="s">
        <v>1015</v>
      </c>
      <c r="J533" s="198">
        <v>50000000</v>
      </c>
      <c r="K533" s="314">
        <v>0</v>
      </c>
      <c r="L533" s="314">
        <v>6500000</v>
      </c>
      <c r="M533" s="189" t="s">
        <v>740</v>
      </c>
      <c r="O533" s="1" t="s">
        <v>1051</v>
      </c>
    </row>
    <row r="534" spans="1:17" ht="24.95" customHeight="1" x14ac:dyDescent="0.2">
      <c r="A534" s="230"/>
      <c r="B534" s="332"/>
      <c r="C534" s="71"/>
      <c r="D534" s="71"/>
      <c r="E534" s="241"/>
      <c r="F534" s="186"/>
      <c r="G534" s="71"/>
      <c r="H534" s="187"/>
      <c r="I534" s="188"/>
      <c r="J534" s="272"/>
      <c r="K534" s="313"/>
      <c r="L534" s="313">
        <v>5000000</v>
      </c>
      <c r="M534" s="189" t="s">
        <v>1420</v>
      </c>
    </row>
    <row r="535" spans="1:17" ht="24.95" customHeight="1" x14ac:dyDescent="0.2">
      <c r="A535" s="230"/>
      <c r="B535" s="332"/>
      <c r="C535" s="71"/>
      <c r="D535" s="71"/>
      <c r="E535" s="241"/>
      <c r="F535" s="186"/>
      <c r="G535" s="71"/>
      <c r="H535" s="187"/>
      <c r="I535" s="188"/>
      <c r="J535" s="272"/>
      <c r="K535" s="313"/>
      <c r="L535" s="313">
        <v>8500000</v>
      </c>
      <c r="M535" s="189" t="s">
        <v>1422</v>
      </c>
    </row>
    <row r="536" spans="1:17" ht="24.95" customHeight="1" x14ac:dyDescent="0.2">
      <c r="A536" s="230"/>
      <c r="B536" s="332"/>
      <c r="C536" s="71"/>
      <c r="D536" s="71"/>
      <c r="E536" s="241"/>
      <c r="F536" s="186"/>
      <c r="G536" s="71"/>
      <c r="H536" s="187"/>
      <c r="I536" s="188"/>
      <c r="J536" s="272"/>
      <c r="K536" s="313"/>
      <c r="L536" s="313"/>
      <c r="M536" s="189" t="s">
        <v>1421</v>
      </c>
    </row>
    <row r="537" spans="1:17" ht="24.95" customHeight="1" x14ac:dyDescent="0.2">
      <c r="A537" s="230"/>
      <c r="B537" s="188"/>
      <c r="C537" s="71"/>
      <c r="D537" s="71"/>
      <c r="E537" s="241"/>
      <c r="F537" s="186"/>
      <c r="G537" s="71"/>
      <c r="H537" s="187"/>
      <c r="I537" s="188"/>
      <c r="J537" s="197"/>
      <c r="K537" s="357"/>
      <c r="L537" s="357"/>
      <c r="M537" s="160"/>
    </row>
    <row r="538" spans="1:17" ht="24.95" customHeight="1" x14ac:dyDescent="0.2">
      <c r="A538" s="230" t="s">
        <v>318</v>
      </c>
      <c r="B538" s="332">
        <v>3400700200</v>
      </c>
      <c r="C538" s="71">
        <v>23030123</v>
      </c>
      <c r="D538" s="71">
        <v>70435</v>
      </c>
      <c r="E538" s="241" t="s">
        <v>918</v>
      </c>
      <c r="F538" s="186" t="s">
        <v>317</v>
      </c>
      <c r="G538" s="71" t="s">
        <v>1030</v>
      </c>
      <c r="H538" s="187" t="s">
        <v>17</v>
      </c>
      <c r="I538" s="188" t="s">
        <v>18</v>
      </c>
      <c r="J538" s="198">
        <v>163546850</v>
      </c>
      <c r="K538" s="314">
        <v>119507000</v>
      </c>
      <c r="L538" s="314">
        <v>15000000</v>
      </c>
      <c r="M538" s="302" t="s">
        <v>1226</v>
      </c>
      <c r="O538" s="1" t="s">
        <v>1051</v>
      </c>
    </row>
    <row r="539" spans="1:17" ht="24.95" customHeight="1" x14ac:dyDescent="0.2">
      <c r="A539" s="230"/>
      <c r="B539" s="332"/>
      <c r="C539" s="71"/>
      <c r="D539" s="71"/>
      <c r="E539" s="241"/>
      <c r="F539" s="186"/>
      <c r="G539" s="71"/>
      <c r="H539" s="187"/>
      <c r="I539" s="188"/>
      <c r="J539" s="310"/>
      <c r="K539" s="314"/>
      <c r="L539" s="314">
        <v>15000000</v>
      </c>
      <c r="M539" s="211" t="s">
        <v>1345</v>
      </c>
    </row>
    <row r="540" spans="1:17" ht="24.95" customHeight="1" x14ac:dyDescent="0.2">
      <c r="A540" s="230" t="s">
        <v>318</v>
      </c>
      <c r="B540" s="332">
        <v>3400700200</v>
      </c>
      <c r="C540" s="71">
        <v>23020103</v>
      </c>
      <c r="D540" s="71">
        <v>70435</v>
      </c>
      <c r="E540" s="241" t="s">
        <v>918</v>
      </c>
      <c r="F540" s="186" t="s">
        <v>317</v>
      </c>
      <c r="G540" s="71" t="s">
        <v>1030</v>
      </c>
      <c r="H540" s="187"/>
      <c r="I540" s="188"/>
      <c r="J540" s="310">
        <v>58299511</v>
      </c>
      <c r="K540" s="314"/>
      <c r="L540" s="314">
        <v>56266000</v>
      </c>
      <c r="M540" s="211" t="s">
        <v>1346</v>
      </c>
      <c r="O540" s="1" t="s">
        <v>1051</v>
      </c>
      <c r="Q540" s="314">
        <v>90000000</v>
      </c>
    </row>
    <row r="541" spans="1:17" ht="24.95" customHeight="1" x14ac:dyDescent="0.2">
      <c r="A541" s="230" t="s">
        <v>318</v>
      </c>
      <c r="B541" s="332">
        <v>3400700200</v>
      </c>
      <c r="C541" s="71">
        <v>23020103</v>
      </c>
      <c r="D541" s="71">
        <v>70435</v>
      </c>
      <c r="E541" s="241" t="s">
        <v>918</v>
      </c>
      <c r="F541" s="186" t="s">
        <v>317</v>
      </c>
      <c r="G541" s="71" t="s">
        <v>1030</v>
      </c>
      <c r="H541" s="187"/>
      <c r="I541" s="188"/>
      <c r="J541" s="310">
        <v>10000000</v>
      </c>
      <c r="K541" s="314"/>
      <c r="L541" s="314">
        <v>10000000</v>
      </c>
      <c r="M541" s="211" t="s">
        <v>1227</v>
      </c>
      <c r="O541" s="1" t="s">
        <v>1051</v>
      </c>
      <c r="Q541" s="314">
        <v>2000000000</v>
      </c>
    </row>
    <row r="542" spans="1:17" ht="24.95" customHeight="1" x14ac:dyDescent="0.2">
      <c r="A542" s="230" t="s">
        <v>318</v>
      </c>
      <c r="B542" s="332">
        <v>3400700200</v>
      </c>
      <c r="C542" s="71">
        <v>23020103</v>
      </c>
      <c r="D542" s="71">
        <v>70435</v>
      </c>
      <c r="E542" s="241" t="s">
        <v>918</v>
      </c>
      <c r="F542" s="186" t="s">
        <v>317</v>
      </c>
      <c r="G542" s="71" t="s">
        <v>1030</v>
      </c>
      <c r="H542" s="187"/>
      <c r="I542" s="188"/>
      <c r="J542" s="310">
        <v>10000000</v>
      </c>
      <c r="K542" s="314"/>
      <c r="L542" s="314">
        <v>8784000</v>
      </c>
      <c r="M542" s="211" t="s">
        <v>1228</v>
      </c>
      <c r="O542" s="1" t="s">
        <v>1051</v>
      </c>
      <c r="Q542" s="314">
        <v>0</v>
      </c>
    </row>
    <row r="543" spans="1:17" ht="24.95" customHeight="1" x14ac:dyDescent="0.2">
      <c r="A543" s="230"/>
      <c r="B543" s="332"/>
      <c r="C543" s="71"/>
      <c r="D543" s="71"/>
      <c r="E543" s="241"/>
      <c r="F543" s="186"/>
      <c r="G543" s="71"/>
      <c r="H543" s="187"/>
      <c r="I543" s="188"/>
      <c r="J543" s="310"/>
      <c r="K543" s="314"/>
      <c r="L543" s="314">
        <v>29145961.949999999</v>
      </c>
      <c r="M543" s="211" t="s">
        <v>1229</v>
      </c>
    </row>
    <row r="544" spans="1:17" ht="24.95" customHeight="1" x14ac:dyDescent="0.2">
      <c r="A544" s="230" t="s">
        <v>318</v>
      </c>
      <c r="B544" s="332">
        <v>3400700200</v>
      </c>
      <c r="C544" s="71">
        <v>23020103</v>
      </c>
      <c r="D544" s="71">
        <v>70435</v>
      </c>
      <c r="E544" s="241" t="s">
        <v>918</v>
      </c>
      <c r="F544" s="186" t="s">
        <v>317</v>
      </c>
      <c r="G544" s="71" t="s">
        <v>1030</v>
      </c>
      <c r="H544" s="187"/>
      <c r="I544" s="188"/>
      <c r="J544" s="310">
        <v>12338900</v>
      </c>
      <c r="K544" s="314"/>
      <c r="L544" s="314">
        <v>13585000</v>
      </c>
      <c r="M544" s="211" t="s">
        <v>1230</v>
      </c>
      <c r="O544" s="1" t="s">
        <v>1051</v>
      </c>
    </row>
    <row r="545" spans="1:15" ht="24.95" customHeight="1" x14ac:dyDescent="0.2">
      <c r="A545" s="230"/>
      <c r="B545" s="332"/>
      <c r="C545" s="71"/>
      <c r="D545" s="71"/>
      <c r="E545" s="241"/>
      <c r="F545" s="186"/>
      <c r="G545" s="71"/>
      <c r="H545" s="187"/>
      <c r="I545" s="188"/>
      <c r="J545" s="310"/>
      <c r="K545" s="314"/>
      <c r="L545" s="314">
        <v>23497500</v>
      </c>
      <c r="M545" s="211" t="s">
        <v>1231</v>
      </c>
    </row>
    <row r="546" spans="1:15" ht="24.95" customHeight="1" x14ac:dyDescent="0.2">
      <c r="A546" s="230" t="s">
        <v>318</v>
      </c>
      <c r="B546" s="332">
        <v>3400700200</v>
      </c>
      <c r="C546" s="71">
        <v>23020103</v>
      </c>
      <c r="D546" s="71">
        <v>70435</v>
      </c>
      <c r="E546" s="241" t="s">
        <v>918</v>
      </c>
      <c r="F546" s="186" t="s">
        <v>317</v>
      </c>
      <c r="G546" s="71" t="s">
        <v>1030</v>
      </c>
      <c r="H546" s="187"/>
      <c r="I546" s="188"/>
      <c r="J546" s="310">
        <v>9312000</v>
      </c>
      <c r="K546" s="314"/>
      <c r="L546" s="314">
        <v>13529250</v>
      </c>
      <c r="M546" s="211" t="s">
        <v>1232</v>
      </c>
      <c r="O546" s="1" t="s">
        <v>1051</v>
      </c>
    </row>
    <row r="547" spans="1:15" ht="24.95" customHeight="1" x14ac:dyDescent="0.2">
      <c r="A547" s="230" t="s">
        <v>318</v>
      </c>
      <c r="B547" s="332">
        <v>3400700200</v>
      </c>
      <c r="C547" s="71">
        <v>23020103</v>
      </c>
      <c r="D547" s="71">
        <v>70435</v>
      </c>
      <c r="E547" s="241" t="s">
        <v>918</v>
      </c>
      <c r="F547" s="186" t="s">
        <v>317</v>
      </c>
      <c r="G547" s="71" t="s">
        <v>1030</v>
      </c>
      <c r="H547" s="187"/>
      <c r="I547" s="188"/>
      <c r="J547" s="310">
        <v>247866652.19999999</v>
      </c>
      <c r="K547" s="314"/>
      <c r="L547" s="314">
        <v>14175000</v>
      </c>
      <c r="M547" s="211" t="s">
        <v>1233</v>
      </c>
      <c r="O547" s="1" t="s">
        <v>1051</v>
      </c>
    </row>
    <row r="548" spans="1:15" ht="24.95" customHeight="1" x14ac:dyDescent="0.2">
      <c r="A548" s="230"/>
      <c r="B548" s="332"/>
      <c r="C548" s="71"/>
      <c r="D548" s="71"/>
      <c r="E548" s="241"/>
      <c r="F548" s="186"/>
      <c r="G548" s="71"/>
      <c r="H548" s="187"/>
      <c r="I548" s="188"/>
      <c r="J548" s="310"/>
      <c r="K548" s="314"/>
      <c r="L548" s="314">
        <v>10000000</v>
      </c>
      <c r="M548" s="387" t="s">
        <v>1234</v>
      </c>
    </row>
    <row r="549" spans="1:15" ht="24.95" customHeight="1" x14ac:dyDescent="0.2">
      <c r="A549" s="230"/>
      <c r="B549" s="332"/>
      <c r="C549" s="71"/>
      <c r="D549" s="71"/>
      <c r="E549" s="241"/>
      <c r="F549" s="186"/>
      <c r="G549" s="71"/>
      <c r="H549" s="187"/>
      <c r="I549" s="188"/>
      <c r="J549" s="310"/>
      <c r="K549" s="314"/>
      <c r="L549" s="314">
        <v>98372875</v>
      </c>
      <c r="M549" s="387" t="s">
        <v>1417</v>
      </c>
    </row>
    <row r="550" spans="1:15" ht="24.95" customHeight="1" x14ac:dyDescent="0.2">
      <c r="A550" s="230"/>
      <c r="B550" s="332"/>
      <c r="C550" s="71"/>
      <c r="D550" s="71"/>
      <c r="E550" s="241"/>
      <c r="F550" s="186"/>
      <c r="G550" s="71"/>
      <c r="H550" s="187"/>
      <c r="I550" s="188"/>
      <c r="J550" s="310"/>
      <c r="K550" s="314"/>
      <c r="L550" s="314">
        <v>72255567.25</v>
      </c>
      <c r="M550" s="387" t="s">
        <v>1418</v>
      </c>
    </row>
    <row r="551" spans="1:15" ht="24.95" customHeight="1" x14ac:dyDescent="0.2">
      <c r="A551" s="230"/>
      <c r="B551" s="332"/>
      <c r="C551" s="71"/>
      <c r="D551" s="71"/>
      <c r="E551" s="241"/>
      <c r="F551" s="186"/>
      <c r="G551" s="71"/>
      <c r="H551" s="187"/>
      <c r="I551" s="188"/>
      <c r="J551" s="310"/>
      <c r="K551" s="314"/>
      <c r="L551" s="314">
        <v>26117307.75</v>
      </c>
      <c r="M551" s="387" t="s">
        <v>1419</v>
      </c>
    </row>
    <row r="552" spans="1:15" ht="24.95" customHeight="1" x14ac:dyDescent="0.2">
      <c r="A552" s="230" t="s">
        <v>318</v>
      </c>
      <c r="B552" s="332">
        <v>3400700200</v>
      </c>
      <c r="C552" s="71">
        <v>23020103</v>
      </c>
      <c r="D552" s="71">
        <v>70435</v>
      </c>
      <c r="E552" s="241" t="s">
        <v>918</v>
      </c>
      <c r="F552" s="186" t="s">
        <v>317</v>
      </c>
      <c r="G552" s="71" t="s">
        <v>1030</v>
      </c>
      <c r="H552" s="187"/>
      <c r="I552" s="188"/>
      <c r="J552" s="310"/>
      <c r="K552" s="314"/>
      <c r="L552" s="314"/>
      <c r="M552" s="302" t="s">
        <v>1276</v>
      </c>
      <c r="O552" s="1" t="s">
        <v>1051</v>
      </c>
    </row>
    <row r="553" spans="1:15" ht="24.95" customHeight="1" x14ac:dyDescent="0.2">
      <c r="A553" s="230"/>
      <c r="B553" s="188"/>
      <c r="C553" s="71"/>
      <c r="D553" s="71"/>
      <c r="E553" s="241"/>
      <c r="F553" s="186"/>
      <c r="G553" s="71"/>
      <c r="H553" s="187"/>
      <c r="I553" s="188"/>
      <c r="J553" s="310"/>
      <c r="K553" s="314"/>
      <c r="L553" s="314">
        <v>60000000</v>
      </c>
      <c r="M553" s="301" t="s">
        <v>1520</v>
      </c>
    </row>
    <row r="554" spans="1:15" ht="24.95" customHeight="1" x14ac:dyDescent="0.2">
      <c r="A554" s="230" t="s">
        <v>318</v>
      </c>
      <c r="B554" s="332">
        <v>3400700200</v>
      </c>
      <c r="C554" s="71">
        <v>23020103</v>
      </c>
      <c r="D554" s="71">
        <v>70435</v>
      </c>
      <c r="E554" s="241" t="s">
        <v>918</v>
      </c>
      <c r="F554" s="186" t="s">
        <v>317</v>
      </c>
      <c r="G554" s="71" t="s">
        <v>1030</v>
      </c>
      <c r="H554" s="187"/>
      <c r="I554" s="188"/>
      <c r="J554" s="310"/>
      <c r="K554" s="314"/>
      <c r="L554" s="314">
        <v>60000000</v>
      </c>
      <c r="M554" s="301" t="s">
        <v>1521</v>
      </c>
      <c r="O554" s="1" t="s">
        <v>1051</v>
      </c>
    </row>
    <row r="555" spans="1:15" ht="24.95" customHeight="1" x14ac:dyDescent="0.2">
      <c r="A555" s="230" t="s">
        <v>318</v>
      </c>
      <c r="B555" s="332">
        <v>3400700200</v>
      </c>
      <c r="C555" s="71"/>
      <c r="D555" s="71">
        <v>70435</v>
      </c>
      <c r="E555" s="241" t="s">
        <v>918</v>
      </c>
      <c r="F555" s="186" t="s">
        <v>317</v>
      </c>
      <c r="G555" s="71" t="s">
        <v>1030</v>
      </c>
      <c r="H555" s="187"/>
      <c r="I555" s="188"/>
      <c r="J555" s="310"/>
      <c r="K555" s="314"/>
      <c r="L555" s="314">
        <v>22844000</v>
      </c>
      <c r="M555" s="301" t="s">
        <v>1568</v>
      </c>
      <c r="O555" s="1" t="s">
        <v>1051</v>
      </c>
    </row>
    <row r="556" spans="1:15" ht="24.95" customHeight="1" x14ac:dyDescent="0.2">
      <c r="A556" s="230"/>
      <c r="B556" s="332"/>
      <c r="C556" s="71"/>
      <c r="D556" s="71"/>
      <c r="E556" s="241"/>
      <c r="F556" s="186"/>
      <c r="G556" s="71"/>
      <c r="H556" s="187"/>
      <c r="I556" s="188"/>
      <c r="J556" s="198"/>
      <c r="K556" s="314"/>
      <c r="L556" s="314">
        <v>9056666.6600000001</v>
      </c>
      <c r="M556" s="301" t="s">
        <v>1522</v>
      </c>
    </row>
    <row r="557" spans="1:15" ht="24.95" customHeight="1" x14ac:dyDescent="0.2">
      <c r="A557" s="230" t="s">
        <v>318</v>
      </c>
      <c r="B557" s="332">
        <v>3400700200</v>
      </c>
      <c r="C557" s="71">
        <v>23020103</v>
      </c>
      <c r="D557" s="71">
        <v>70435</v>
      </c>
      <c r="E557" s="241" t="s">
        <v>918</v>
      </c>
      <c r="F557" s="186" t="s">
        <v>317</v>
      </c>
      <c r="G557" s="71" t="s">
        <v>1030</v>
      </c>
      <c r="H557" s="187"/>
      <c r="I557" s="188"/>
      <c r="J557" s="198"/>
      <c r="K557" s="314"/>
      <c r="L557" s="314">
        <v>54646166.670000002</v>
      </c>
      <c r="M557" s="301" t="s">
        <v>1523</v>
      </c>
      <c r="O557" s="1" t="s">
        <v>1051</v>
      </c>
    </row>
    <row r="558" spans="1:15" ht="24.95" customHeight="1" x14ac:dyDescent="0.2">
      <c r="A558" s="230"/>
      <c r="B558" s="332"/>
      <c r="C558" s="71"/>
      <c r="D558" s="71"/>
      <c r="E558" s="241"/>
      <c r="F558" s="186"/>
      <c r="G558" s="71"/>
      <c r="H558" s="194"/>
      <c r="I558" s="188"/>
      <c r="J558" s="198"/>
      <c r="K558" s="314"/>
      <c r="L558" s="314">
        <v>15665000</v>
      </c>
      <c r="M558" s="301" t="s">
        <v>1569</v>
      </c>
    </row>
    <row r="559" spans="1:15" ht="24.95" customHeight="1" x14ac:dyDescent="0.2">
      <c r="A559" s="230"/>
      <c r="B559" s="332"/>
      <c r="C559" s="71"/>
      <c r="D559" s="71"/>
      <c r="E559" s="241"/>
      <c r="F559" s="186"/>
      <c r="G559" s="71"/>
      <c r="H559" s="194"/>
      <c r="I559" s="188"/>
      <c r="J559" s="198"/>
      <c r="K559" s="314"/>
      <c r="L559" s="314">
        <v>13857333.33</v>
      </c>
      <c r="M559" s="301" t="s">
        <v>1524</v>
      </c>
    </row>
    <row r="560" spans="1:15" ht="24.95" customHeight="1" x14ac:dyDescent="0.2">
      <c r="A560" s="206"/>
      <c r="B560" s="188"/>
      <c r="C560" s="60"/>
      <c r="D560" s="60"/>
      <c r="E560" s="241"/>
      <c r="F560" s="168"/>
      <c r="G560" s="71"/>
      <c r="H560" s="68"/>
      <c r="I560" s="62"/>
      <c r="J560" s="198"/>
      <c r="K560" s="314"/>
      <c r="L560" s="314"/>
      <c r="M560" s="301" t="s">
        <v>1344</v>
      </c>
    </row>
    <row r="561" spans="1:17" ht="24.95" customHeight="1" x14ac:dyDescent="0.2">
      <c r="A561" s="230" t="s">
        <v>318</v>
      </c>
      <c r="B561" s="332" t="s">
        <v>806</v>
      </c>
      <c r="C561" s="338">
        <v>23020103</v>
      </c>
      <c r="D561" s="71">
        <v>70435</v>
      </c>
      <c r="E561" s="241" t="s">
        <v>919</v>
      </c>
      <c r="F561" s="186" t="s">
        <v>317</v>
      </c>
      <c r="G561" s="71" t="s">
        <v>1030</v>
      </c>
      <c r="H561" s="187" t="s">
        <v>260</v>
      </c>
      <c r="I561" s="188" t="s">
        <v>599</v>
      </c>
      <c r="J561" s="272">
        <v>65000000</v>
      </c>
      <c r="K561" s="313"/>
      <c r="L561" s="313">
        <v>0</v>
      </c>
      <c r="M561" s="189"/>
      <c r="O561" s="1" t="s">
        <v>1051</v>
      </c>
    </row>
    <row r="562" spans="1:17" ht="24.95" customHeight="1" x14ac:dyDescent="0.2">
      <c r="A562" s="206"/>
      <c r="B562" s="332"/>
      <c r="C562" s="60"/>
      <c r="D562" s="60"/>
      <c r="E562" s="241"/>
      <c r="F562" s="168"/>
      <c r="G562" s="71"/>
      <c r="H562" s="194"/>
      <c r="I562" s="188"/>
      <c r="J562" s="312"/>
      <c r="K562" s="357"/>
      <c r="L562" s="357"/>
      <c r="M562" s="189"/>
    </row>
    <row r="563" spans="1:17" ht="24.95" customHeight="1" x14ac:dyDescent="0.2">
      <c r="A563" s="230" t="s">
        <v>318</v>
      </c>
      <c r="B563" s="332" t="s">
        <v>806</v>
      </c>
      <c r="C563" s="71">
        <v>23030101</v>
      </c>
      <c r="D563" s="71">
        <v>70435</v>
      </c>
      <c r="E563" s="241" t="s">
        <v>919</v>
      </c>
      <c r="F563" s="186" t="s">
        <v>317</v>
      </c>
      <c r="G563" s="71" t="s">
        <v>1030</v>
      </c>
      <c r="H563" s="70" t="s">
        <v>6</v>
      </c>
      <c r="I563" s="10" t="s">
        <v>148</v>
      </c>
      <c r="J563" s="310">
        <v>376030880</v>
      </c>
      <c r="K563" s="314">
        <v>59306035.310000002</v>
      </c>
      <c r="L563" s="313">
        <v>802663.58</v>
      </c>
      <c r="M563" s="211" t="s">
        <v>1213</v>
      </c>
      <c r="O563" s="1" t="s">
        <v>1051</v>
      </c>
    </row>
    <row r="564" spans="1:17" ht="24.95" customHeight="1" x14ac:dyDescent="0.2">
      <c r="A564" s="241"/>
      <c r="B564" s="332"/>
      <c r="C564" s="70"/>
      <c r="D564" s="72"/>
      <c r="E564" s="241"/>
      <c r="F564" s="232"/>
      <c r="G564" s="71"/>
      <c r="H564" s="70"/>
      <c r="I564" s="10"/>
      <c r="J564" s="311"/>
      <c r="K564" s="313"/>
      <c r="L564" s="314">
        <v>106485.75</v>
      </c>
      <c r="M564" s="211" t="s">
        <v>1214</v>
      </c>
    </row>
    <row r="565" spans="1:17" ht="24.95" customHeight="1" x14ac:dyDescent="0.2">
      <c r="A565" s="2"/>
      <c r="B565" s="188"/>
      <c r="C565" s="2"/>
      <c r="D565" s="10"/>
      <c r="E565" s="241"/>
      <c r="F565" s="10"/>
      <c r="G565" s="71"/>
      <c r="H565" s="194"/>
      <c r="I565" s="188"/>
      <c r="J565" s="311"/>
      <c r="K565" s="313"/>
      <c r="L565" s="314">
        <v>25045735</v>
      </c>
      <c r="M565" s="211" t="s">
        <v>1215</v>
      </c>
    </row>
    <row r="566" spans="1:17" ht="24.95" customHeight="1" x14ac:dyDescent="0.2">
      <c r="A566" s="2"/>
      <c r="B566" s="332"/>
      <c r="C566" s="2"/>
      <c r="D566" s="10"/>
      <c r="E566" s="241"/>
      <c r="F566" s="10"/>
      <c r="G566" s="71"/>
      <c r="H566" s="69"/>
      <c r="I566" s="188"/>
      <c r="J566" s="310"/>
      <c r="K566" s="314"/>
      <c r="L566" s="314">
        <v>10372359.939999999</v>
      </c>
      <c r="M566" s="211" t="s">
        <v>1216</v>
      </c>
    </row>
    <row r="567" spans="1:17" ht="24.95" customHeight="1" x14ac:dyDescent="0.2">
      <c r="A567" s="2"/>
      <c r="B567" s="332"/>
      <c r="C567" s="2"/>
      <c r="D567" s="10"/>
      <c r="E567" s="241"/>
      <c r="F567" s="10"/>
      <c r="G567" s="71"/>
      <c r="H567" s="70"/>
      <c r="I567" s="188"/>
      <c r="J567" s="310"/>
      <c r="K567" s="314"/>
      <c r="L567" s="314"/>
      <c r="M567" s="211" t="s">
        <v>725</v>
      </c>
    </row>
    <row r="568" spans="1:17" ht="24.95" customHeight="1" x14ac:dyDescent="0.2">
      <c r="A568" s="2"/>
      <c r="B568" s="332"/>
      <c r="C568" s="2"/>
      <c r="D568" s="10"/>
      <c r="E568" s="241"/>
      <c r="F568" s="10"/>
      <c r="G568" s="71"/>
      <c r="H568" s="70"/>
      <c r="I568" s="188"/>
      <c r="J568" s="310"/>
      <c r="K568" s="314"/>
      <c r="L568" s="314">
        <v>4096800</v>
      </c>
      <c r="M568" s="211" t="s">
        <v>1217</v>
      </c>
    </row>
    <row r="569" spans="1:17" ht="24.95" customHeight="1" x14ac:dyDescent="0.2">
      <c r="A569" s="2"/>
      <c r="B569" s="332"/>
      <c r="C569" s="2"/>
      <c r="D569" s="10"/>
      <c r="E569" s="241"/>
      <c r="F569" s="10"/>
      <c r="G569" s="71"/>
      <c r="H569" s="70"/>
      <c r="I569" s="188"/>
      <c r="J569" s="310"/>
      <c r="K569" s="314"/>
      <c r="L569" s="314">
        <v>22067360.68</v>
      </c>
      <c r="M569" s="211" t="s">
        <v>1218</v>
      </c>
    </row>
    <row r="570" spans="1:17" ht="24.95" customHeight="1" x14ac:dyDescent="0.2">
      <c r="A570" s="2"/>
      <c r="B570" s="332"/>
      <c r="C570" s="2"/>
      <c r="D570" s="10"/>
      <c r="E570" s="241"/>
      <c r="F570" s="10"/>
      <c r="G570" s="71"/>
      <c r="H570" s="70"/>
      <c r="I570" s="188"/>
      <c r="J570" s="310"/>
      <c r="K570" s="314"/>
      <c r="L570" s="314">
        <v>21300000</v>
      </c>
      <c r="M570" s="302" t="s">
        <v>1219</v>
      </c>
    </row>
    <row r="571" spans="1:17" ht="24.95" customHeight="1" x14ac:dyDescent="0.2">
      <c r="A571" s="2"/>
      <c r="B571" s="188"/>
      <c r="C571" s="2"/>
      <c r="D571" s="10"/>
      <c r="E571" s="241"/>
      <c r="F571" s="10"/>
      <c r="G571" s="71"/>
      <c r="H571" s="70"/>
      <c r="I571" s="188"/>
      <c r="J571" s="310"/>
      <c r="K571" s="314"/>
      <c r="L571" s="314">
        <v>16561958.449999999</v>
      </c>
      <c r="M571" s="301" t="s">
        <v>1221</v>
      </c>
      <c r="Q571" s="314">
        <v>300000000</v>
      </c>
    </row>
    <row r="572" spans="1:17" ht="24.95" customHeight="1" x14ac:dyDescent="0.2">
      <c r="A572" s="2"/>
      <c r="B572" s="332"/>
      <c r="C572" s="2"/>
      <c r="D572" s="10"/>
      <c r="E572" s="241"/>
      <c r="F572" s="10"/>
      <c r="G572" s="71"/>
      <c r="H572" s="70"/>
      <c r="I572" s="188"/>
      <c r="J572" s="310"/>
      <c r="K572" s="314"/>
      <c r="L572" s="314">
        <v>56878721.829999998</v>
      </c>
      <c r="M572" s="301" t="s">
        <v>1220</v>
      </c>
    </row>
    <row r="573" spans="1:17" ht="24.95" customHeight="1" x14ac:dyDescent="0.2">
      <c r="A573" s="2"/>
      <c r="B573" s="332"/>
      <c r="C573" s="2"/>
      <c r="D573" s="10"/>
      <c r="E573" s="241"/>
      <c r="F573" s="10"/>
      <c r="G573" s="71"/>
      <c r="H573" s="70"/>
      <c r="I573" s="188"/>
      <c r="J573" s="310"/>
      <c r="K573" s="314"/>
      <c r="L573" s="314">
        <v>31621238.25</v>
      </c>
      <c r="M573" s="211" t="s">
        <v>1222</v>
      </c>
    </row>
    <row r="574" spans="1:17" ht="24.95" customHeight="1" x14ac:dyDescent="0.2">
      <c r="A574" s="2"/>
      <c r="B574" s="332"/>
      <c r="C574" s="2"/>
      <c r="D574" s="10"/>
      <c r="E574" s="241"/>
      <c r="F574" s="10"/>
      <c r="G574" s="71"/>
      <c r="H574" s="70"/>
      <c r="I574" s="188"/>
      <c r="J574" s="310"/>
      <c r="K574" s="314"/>
      <c r="L574" s="314">
        <v>10874672.52</v>
      </c>
      <c r="M574" s="301" t="s">
        <v>1223</v>
      </c>
    </row>
    <row r="575" spans="1:17" ht="24.95" customHeight="1" x14ac:dyDescent="0.2">
      <c r="A575" s="2"/>
      <c r="B575" s="332"/>
      <c r="C575" s="2"/>
      <c r="D575" s="10"/>
      <c r="E575" s="241"/>
      <c r="F575" s="10"/>
      <c r="G575" s="71"/>
      <c r="H575" s="70"/>
      <c r="I575" s="188"/>
      <c r="J575" s="310">
        <v>343963791.19999999</v>
      </c>
      <c r="K575" s="314"/>
      <c r="L575" s="314">
        <v>25274004</v>
      </c>
      <c r="M575" s="211" t="s">
        <v>1224</v>
      </c>
    </row>
    <row r="576" spans="1:17" ht="24.95" customHeight="1" x14ac:dyDescent="0.2">
      <c r="A576" s="2"/>
      <c r="B576" s="188"/>
      <c r="C576" s="2"/>
      <c r="D576" s="60"/>
      <c r="E576" s="241"/>
      <c r="F576" s="10"/>
      <c r="G576" s="71"/>
      <c r="H576" s="70"/>
      <c r="I576" s="188"/>
      <c r="J576" s="310"/>
      <c r="K576" s="314"/>
      <c r="L576" s="314"/>
      <c r="M576" s="302" t="s">
        <v>1276</v>
      </c>
      <c r="Q576" s="378"/>
    </row>
    <row r="577" spans="1:17" ht="24.95" customHeight="1" x14ac:dyDescent="0.2">
      <c r="A577" s="2"/>
      <c r="B577" s="188"/>
      <c r="C577" s="2"/>
      <c r="D577" s="60"/>
      <c r="E577" s="241"/>
      <c r="F577" s="10"/>
      <c r="G577" s="71"/>
      <c r="H577" s="70"/>
      <c r="I577" s="188"/>
      <c r="J577" s="310"/>
      <c r="K577" s="314"/>
      <c r="L577" s="314">
        <v>200000000</v>
      </c>
      <c r="M577" s="301" t="s">
        <v>1525</v>
      </c>
      <c r="Q577" s="378"/>
    </row>
    <row r="578" spans="1:17" ht="24.95" customHeight="1" x14ac:dyDescent="0.2">
      <c r="A578" s="2"/>
      <c r="B578" s="188"/>
      <c r="C578" s="2"/>
      <c r="D578" s="60"/>
      <c r="E578" s="241"/>
      <c r="F578" s="10"/>
      <c r="G578" s="71"/>
      <c r="H578" s="70"/>
      <c r="I578" s="188"/>
      <c r="J578" s="310"/>
      <c r="K578" s="314"/>
      <c r="L578" s="314">
        <v>28666666.670000002</v>
      </c>
      <c r="M578" s="301" t="s">
        <v>1225</v>
      </c>
      <c r="Q578" s="378"/>
    </row>
    <row r="579" spans="1:17" ht="24.95" customHeight="1" x14ac:dyDescent="0.2">
      <c r="A579" s="2"/>
      <c r="B579" s="188"/>
      <c r="C579" s="2"/>
      <c r="D579" s="60"/>
      <c r="E579" s="241"/>
      <c r="F579" s="10"/>
      <c r="G579" s="71"/>
      <c r="H579" s="70"/>
      <c r="I579" s="188"/>
      <c r="J579" s="310"/>
      <c r="K579" s="314"/>
      <c r="L579" s="314">
        <v>37917814.530000001</v>
      </c>
      <c r="M579" s="301" t="s">
        <v>1526</v>
      </c>
      <c r="Q579" s="378"/>
    </row>
    <row r="580" spans="1:17" ht="24.95" customHeight="1" x14ac:dyDescent="0.2">
      <c r="A580" s="2"/>
      <c r="B580" s="188"/>
      <c r="C580" s="2"/>
      <c r="D580" s="60"/>
      <c r="E580" s="241"/>
      <c r="F580" s="10"/>
      <c r="G580" s="71"/>
      <c r="H580" s="70"/>
      <c r="I580" s="188"/>
      <c r="J580" s="310"/>
      <c r="K580" s="314"/>
      <c r="L580" s="314">
        <v>9328061</v>
      </c>
      <c r="M580" s="301" t="s">
        <v>1527</v>
      </c>
      <c r="Q580" s="378"/>
    </row>
    <row r="581" spans="1:17" ht="24.95" customHeight="1" x14ac:dyDescent="0.2">
      <c r="A581" s="2"/>
      <c r="B581" s="188"/>
      <c r="C581" s="2"/>
      <c r="D581" s="60"/>
      <c r="E581" s="241"/>
      <c r="F581" s="10"/>
      <c r="G581" s="71"/>
      <c r="H581" s="70"/>
      <c r="I581" s="188"/>
      <c r="J581" s="310"/>
      <c r="K581" s="314"/>
      <c r="L581" s="314">
        <v>8008061.3300000001</v>
      </c>
      <c r="M581" s="301" t="s">
        <v>1528</v>
      </c>
      <c r="Q581" s="378"/>
    </row>
    <row r="582" spans="1:17" ht="24.95" customHeight="1" x14ac:dyDescent="0.2">
      <c r="A582" s="2"/>
      <c r="B582" s="188"/>
      <c r="C582" s="2"/>
      <c r="D582" s="60"/>
      <c r="E582" s="241"/>
      <c r="F582" s="10"/>
      <c r="G582" s="71"/>
      <c r="H582" s="70"/>
      <c r="I582" s="188"/>
      <c r="J582" s="310"/>
      <c r="K582" s="314"/>
      <c r="L582" s="314">
        <v>25013520</v>
      </c>
      <c r="M582" s="301" t="s">
        <v>1529</v>
      </c>
      <c r="Q582" s="378"/>
    </row>
    <row r="583" spans="1:17" ht="24.95" customHeight="1" x14ac:dyDescent="0.2">
      <c r="A583" s="2"/>
      <c r="B583" s="188"/>
      <c r="C583" s="2"/>
      <c r="D583" s="60"/>
      <c r="E583" s="241"/>
      <c r="F583" s="10"/>
      <c r="G583" s="71"/>
      <c r="H583" s="70"/>
      <c r="I583" s="188"/>
      <c r="J583" s="310"/>
      <c r="K583" s="314"/>
      <c r="L583" s="314">
        <v>11521475</v>
      </c>
      <c r="M583" s="301" t="s">
        <v>1530</v>
      </c>
      <c r="Q583" s="378"/>
    </row>
    <row r="584" spans="1:17" ht="24.95" customHeight="1" x14ac:dyDescent="0.2">
      <c r="A584" s="2"/>
      <c r="B584" s="332"/>
      <c r="C584" s="2"/>
      <c r="D584" s="60"/>
      <c r="E584" s="241"/>
      <c r="F584" s="10"/>
      <c r="G584" s="71"/>
      <c r="H584" s="70"/>
      <c r="I584" s="188"/>
      <c r="J584" s="310"/>
      <c r="K584" s="314"/>
      <c r="L584" s="314">
        <v>16849336</v>
      </c>
      <c r="M584" s="301" t="s">
        <v>1531</v>
      </c>
    </row>
    <row r="585" spans="1:17" ht="24.95" customHeight="1" x14ac:dyDescent="0.2">
      <c r="A585" s="230" t="s">
        <v>318</v>
      </c>
      <c r="B585" s="332" t="s">
        <v>806</v>
      </c>
      <c r="C585" s="332">
        <v>23020101</v>
      </c>
      <c r="D585" s="71">
        <v>70435</v>
      </c>
      <c r="E585" s="241" t="s">
        <v>919</v>
      </c>
      <c r="F585" s="186" t="s">
        <v>317</v>
      </c>
      <c r="G585" s="71" t="s">
        <v>1030</v>
      </c>
      <c r="H585" s="70"/>
      <c r="I585" s="188"/>
      <c r="J585" s="310"/>
      <c r="K585" s="314"/>
      <c r="L585" s="314">
        <v>11943321.460000001</v>
      </c>
      <c r="M585" s="301" t="s">
        <v>1532</v>
      </c>
      <c r="O585" s="1" t="s">
        <v>1051</v>
      </c>
    </row>
    <row r="586" spans="1:17" ht="24.95" customHeight="1" x14ac:dyDescent="0.2">
      <c r="A586" s="230" t="s">
        <v>318</v>
      </c>
      <c r="B586" s="332" t="s">
        <v>806</v>
      </c>
      <c r="C586" s="332">
        <v>23020101</v>
      </c>
      <c r="D586" s="71">
        <v>70435</v>
      </c>
      <c r="E586" s="241" t="s">
        <v>919</v>
      </c>
      <c r="F586" s="186" t="s">
        <v>317</v>
      </c>
      <c r="G586" s="71" t="s">
        <v>1030</v>
      </c>
      <c r="H586" s="70"/>
      <c r="I586" s="188"/>
      <c r="J586" s="310"/>
      <c r="K586" s="314"/>
      <c r="L586" s="314"/>
      <c r="M586" s="301" t="s">
        <v>1347</v>
      </c>
      <c r="O586" s="1" t="s">
        <v>1051</v>
      </c>
    </row>
    <row r="587" spans="1:17" ht="24.95" customHeight="1" x14ac:dyDescent="0.2">
      <c r="A587" s="2"/>
      <c r="B587" s="332"/>
      <c r="C587" s="2"/>
      <c r="D587" s="60"/>
      <c r="E587" s="241"/>
      <c r="F587" s="10"/>
      <c r="G587" s="71"/>
      <c r="H587" s="70"/>
      <c r="I587" s="188"/>
      <c r="J587" s="310"/>
      <c r="K587" s="314"/>
      <c r="L587" s="314"/>
      <c r="M587" s="302"/>
    </row>
    <row r="588" spans="1:17" ht="24.95" customHeight="1" x14ac:dyDescent="0.2">
      <c r="A588" s="184" t="s">
        <v>318</v>
      </c>
      <c r="B588" s="332" t="s">
        <v>814</v>
      </c>
      <c r="C588" s="71">
        <v>23050101</v>
      </c>
      <c r="D588" s="71">
        <v>70132</v>
      </c>
      <c r="E588" s="241" t="s">
        <v>920</v>
      </c>
      <c r="F588" s="232" t="s">
        <v>317</v>
      </c>
      <c r="G588" s="71">
        <v>12621600</v>
      </c>
      <c r="H588" s="70" t="s">
        <v>24</v>
      </c>
      <c r="I588" s="201" t="s">
        <v>25</v>
      </c>
      <c r="J588" s="310">
        <v>20000000</v>
      </c>
      <c r="K588" s="314"/>
      <c r="L588" s="314">
        <v>27000000</v>
      </c>
      <c r="M588" s="301" t="s">
        <v>1183</v>
      </c>
      <c r="O588" s="1" t="s">
        <v>1051</v>
      </c>
    </row>
    <row r="589" spans="1:17" ht="24.95" customHeight="1" x14ac:dyDescent="0.2">
      <c r="A589" s="9"/>
      <c r="B589" s="332"/>
      <c r="C589" s="60"/>
      <c r="D589" s="60"/>
      <c r="E589" s="241"/>
      <c r="F589" s="168"/>
      <c r="G589" s="71"/>
      <c r="H589" s="70"/>
      <c r="I589" s="201" t="s">
        <v>323</v>
      </c>
      <c r="J589" s="313"/>
      <c r="K589" s="313"/>
      <c r="L589" s="313"/>
      <c r="M589" s="299" t="s">
        <v>1184</v>
      </c>
    </row>
    <row r="590" spans="1:17" ht="24.95" customHeight="1" x14ac:dyDescent="0.2">
      <c r="A590" s="9"/>
      <c r="B590" s="332"/>
      <c r="C590" s="60"/>
      <c r="D590" s="60"/>
      <c r="E590" s="241"/>
      <c r="F590" s="168"/>
      <c r="G590" s="71"/>
      <c r="H590" s="70"/>
      <c r="I590" s="201"/>
      <c r="J590" s="272"/>
      <c r="K590" s="313"/>
      <c r="L590" s="313"/>
      <c r="M590" s="191"/>
    </row>
    <row r="591" spans="1:17" ht="24.95" customHeight="1" x14ac:dyDescent="0.2">
      <c r="A591" s="184" t="s">
        <v>318</v>
      </c>
      <c r="B591" s="332" t="s">
        <v>814</v>
      </c>
      <c r="C591" s="71">
        <v>23020101</v>
      </c>
      <c r="D591" s="71">
        <v>70132</v>
      </c>
      <c r="E591" s="241" t="s">
        <v>920</v>
      </c>
      <c r="F591" s="186" t="s">
        <v>317</v>
      </c>
      <c r="G591" s="71">
        <v>12621600</v>
      </c>
      <c r="H591" s="70" t="s">
        <v>26</v>
      </c>
      <c r="I591" s="10" t="s">
        <v>458</v>
      </c>
      <c r="J591" s="198">
        <v>12000000</v>
      </c>
      <c r="K591" s="314"/>
      <c r="L591" s="314">
        <v>10000000</v>
      </c>
      <c r="M591" s="298" t="s">
        <v>1533</v>
      </c>
      <c r="O591" s="1" t="s">
        <v>1051</v>
      </c>
    </row>
    <row r="592" spans="1:17" ht="24.95" customHeight="1" x14ac:dyDescent="0.2">
      <c r="A592" s="9"/>
      <c r="B592" s="332"/>
      <c r="C592" s="60"/>
      <c r="D592" s="60"/>
      <c r="E592" s="241"/>
      <c r="F592" s="168"/>
      <c r="G592" s="71"/>
      <c r="H592" s="68"/>
      <c r="I592" s="10"/>
      <c r="J592" s="314"/>
      <c r="K592" s="314"/>
      <c r="L592" s="314"/>
      <c r="M592" s="299" t="s">
        <v>662</v>
      </c>
    </row>
    <row r="593" spans="1:17" ht="24.95" customHeight="1" x14ac:dyDescent="0.2">
      <c r="A593" s="184" t="s">
        <v>318</v>
      </c>
      <c r="B593" s="332" t="s">
        <v>809</v>
      </c>
      <c r="C593" s="71">
        <v>23050101</v>
      </c>
      <c r="D593" s="71">
        <v>70112</v>
      </c>
      <c r="E593" s="241" t="s">
        <v>921</v>
      </c>
      <c r="F593" s="186" t="s">
        <v>317</v>
      </c>
      <c r="G593" s="71" t="s">
        <v>1030</v>
      </c>
      <c r="H593" s="234" t="s">
        <v>27</v>
      </c>
      <c r="I593" s="229" t="s">
        <v>1014</v>
      </c>
      <c r="J593" s="198">
        <v>3500000000</v>
      </c>
      <c r="K593" s="314">
        <v>538038140</v>
      </c>
      <c r="L593" s="314">
        <v>4300000000</v>
      </c>
      <c r="M593" s="191" t="s">
        <v>497</v>
      </c>
      <c r="O593" s="1" t="s">
        <v>1051</v>
      </c>
    </row>
    <row r="594" spans="1:17" ht="30" customHeight="1" x14ac:dyDescent="0.2">
      <c r="A594" s="9"/>
      <c r="B594" s="332"/>
      <c r="D594" s="60"/>
      <c r="E594" s="241"/>
      <c r="F594" s="168"/>
      <c r="G594" s="71"/>
      <c r="H594" s="71"/>
      <c r="I594" s="60"/>
      <c r="J594" s="198"/>
      <c r="K594" s="314">
        <v>9138500</v>
      </c>
      <c r="L594" s="314">
        <v>284780000</v>
      </c>
      <c r="M594" s="191" t="s">
        <v>1577</v>
      </c>
    </row>
    <row r="595" spans="1:17" ht="30" customHeight="1" x14ac:dyDescent="0.2">
      <c r="A595" s="184" t="s">
        <v>318</v>
      </c>
      <c r="B595" s="332" t="s">
        <v>809</v>
      </c>
      <c r="C595" s="71">
        <v>23050101</v>
      </c>
      <c r="D595" s="71">
        <v>70112</v>
      </c>
      <c r="E595" s="241" t="s">
        <v>921</v>
      </c>
      <c r="F595" s="186" t="s">
        <v>317</v>
      </c>
      <c r="G595" s="71" t="s">
        <v>1030</v>
      </c>
      <c r="H595" s="70"/>
      <c r="I595" s="60"/>
      <c r="J595" s="198">
        <v>1560000000</v>
      </c>
      <c r="K595" s="314"/>
      <c r="L595" s="393">
        <v>1640000000</v>
      </c>
      <c r="M595" s="191" t="s">
        <v>739</v>
      </c>
      <c r="N595" s="1" t="s">
        <v>1050</v>
      </c>
    </row>
    <row r="596" spans="1:17" ht="24.95" customHeight="1" x14ac:dyDescent="0.2">
      <c r="A596" s="9"/>
      <c r="B596" s="332"/>
      <c r="C596" s="60"/>
      <c r="D596" s="60"/>
      <c r="E596" s="241"/>
      <c r="F596" s="168"/>
      <c r="G596" s="71"/>
      <c r="H596" s="68"/>
      <c r="I596" s="10"/>
      <c r="J596" s="198">
        <v>388633375</v>
      </c>
      <c r="K596" s="314"/>
      <c r="L596" s="314"/>
      <c r="M596" s="191" t="s">
        <v>1576</v>
      </c>
    </row>
    <row r="597" spans="1:17" ht="24.95" customHeight="1" x14ac:dyDescent="0.2">
      <c r="A597" s="184"/>
      <c r="B597" s="332"/>
      <c r="C597" s="71"/>
      <c r="D597" s="71"/>
      <c r="E597" s="241"/>
      <c r="F597" s="186"/>
      <c r="G597" s="71"/>
      <c r="H597" s="68"/>
      <c r="I597" s="10"/>
      <c r="J597" s="198"/>
      <c r="K597" s="314"/>
      <c r="L597" s="314"/>
      <c r="M597" s="191"/>
    </row>
    <row r="598" spans="1:17" ht="24.95" customHeight="1" x14ac:dyDescent="0.2">
      <c r="A598" s="184" t="s">
        <v>318</v>
      </c>
      <c r="B598" s="332" t="s">
        <v>809</v>
      </c>
      <c r="C598" s="71">
        <v>230101125</v>
      </c>
      <c r="D598" s="71">
        <v>70112</v>
      </c>
      <c r="E598" s="241" t="s">
        <v>922</v>
      </c>
      <c r="F598" s="186" t="s">
        <v>317</v>
      </c>
      <c r="G598" s="71">
        <v>12621600</v>
      </c>
      <c r="H598" s="71" t="s">
        <v>28</v>
      </c>
      <c r="I598" s="201" t="s">
        <v>1274</v>
      </c>
      <c r="J598" s="198">
        <v>5000000</v>
      </c>
      <c r="K598" s="314"/>
      <c r="L598" s="314">
        <v>3000000</v>
      </c>
      <c r="M598" s="231" t="s">
        <v>1268</v>
      </c>
      <c r="O598" s="1" t="s">
        <v>1051</v>
      </c>
    </row>
    <row r="599" spans="1:17" ht="24.95" customHeight="1" x14ac:dyDescent="0.2">
      <c r="A599" s="184"/>
      <c r="B599" s="332"/>
      <c r="C599" s="71"/>
      <c r="D599" s="71"/>
      <c r="E599" s="241"/>
      <c r="F599" s="186"/>
      <c r="G599" s="71"/>
      <c r="H599" s="71"/>
      <c r="I599" s="10" t="s">
        <v>1273</v>
      </c>
      <c r="J599" s="198"/>
      <c r="K599" s="314"/>
      <c r="L599" s="314"/>
      <c r="M599" s="231" t="s">
        <v>1269</v>
      </c>
    </row>
    <row r="600" spans="1:17" ht="24.95" customHeight="1" x14ac:dyDescent="0.2">
      <c r="A600" s="9"/>
      <c r="B600" s="332"/>
      <c r="C600" s="60"/>
      <c r="D600" s="60"/>
      <c r="E600" s="241"/>
      <c r="F600" s="168"/>
      <c r="G600" s="71"/>
      <c r="H600" s="71"/>
      <c r="I600" s="10"/>
      <c r="J600" s="272"/>
      <c r="K600" s="313"/>
      <c r="L600" s="313"/>
      <c r="M600" s="191"/>
    </row>
    <row r="601" spans="1:17" ht="24.95" customHeight="1" x14ac:dyDescent="0.2">
      <c r="A601" s="184" t="s">
        <v>318</v>
      </c>
      <c r="B601" s="332" t="s">
        <v>815</v>
      </c>
      <c r="C601" s="71">
        <v>23010105</v>
      </c>
      <c r="D601" s="71">
        <v>70112</v>
      </c>
      <c r="E601" s="241" t="s">
        <v>923</v>
      </c>
      <c r="F601" s="186" t="s">
        <v>317</v>
      </c>
      <c r="G601" s="71" t="s">
        <v>1030</v>
      </c>
      <c r="H601" s="71" t="s">
        <v>34</v>
      </c>
      <c r="I601" s="10" t="s">
        <v>279</v>
      </c>
      <c r="J601" s="198">
        <v>580000000</v>
      </c>
      <c r="K601" s="314">
        <v>524845870.39999998</v>
      </c>
      <c r="L601" s="314">
        <v>180000000</v>
      </c>
      <c r="M601" s="191" t="s">
        <v>508</v>
      </c>
      <c r="O601" s="1" t="s">
        <v>1051</v>
      </c>
    </row>
    <row r="602" spans="1:17" ht="24.95" customHeight="1" x14ac:dyDescent="0.2">
      <c r="A602" s="184" t="s">
        <v>318</v>
      </c>
      <c r="B602" s="332" t="s">
        <v>815</v>
      </c>
      <c r="C602" s="71">
        <v>23010105</v>
      </c>
      <c r="D602" s="71">
        <v>70112</v>
      </c>
      <c r="E602" s="241" t="s">
        <v>923</v>
      </c>
      <c r="F602" s="186" t="s">
        <v>317</v>
      </c>
      <c r="G602" s="71" t="s">
        <v>1030</v>
      </c>
      <c r="H602" s="70"/>
      <c r="I602" s="10"/>
      <c r="J602" s="198">
        <v>1014404582.8800001</v>
      </c>
      <c r="K602" s="314"/>
      <c r="L602" s="314"/>
      <c r="M602" s="302" t="s">
        <v>756</v>
      </c>
      <c r="O602" s="1" t="s">
        <v>1051</v>
      </c>
      <c r="Q602" s="198">
        <v>1014404582.8800001</v>
      </c>
    </row>
    <row r="603" spans="1:17" ht="24.95" customHeight="1" x14ac:dyDescent="0.2">
      <c r="A603" s="184"/>
      <c r="B603" s="332"/>
      <c r="C603" s="71"/>
      <c r="D603" s="71"/>
      <c r="E603" s="241"/>
      <c r="F603" s="186"/>
      <c r="G603" s="71"/>
      <c r="H603" s="70"/>
      <c r="I603" s="10"/>
      <c r="J603" s="198"/>
      <c r="K603" s="314"/>
      <c r="L603" s="314">
        <v>1103154677.28</v>
      </c>
      <c r="M603" s="302" t="s">
        <v>1066</v>
      </c>
      <c r="Q603" s="314"/>
    </row>
    <row r="604" spans="1:17" ht="24.95" customHeight="1" x14ac:dyDescent="0.2">
      <c r="A604" s="184"/>
      <c r="B604" s="332"/>
      <c r="C604" s="71"/>
      <c r="D604" s="71"/>
      <c r="E604" s="241"/>
      <c r="F604" s="186"/>
      <c r="G604" s="71"/>
      <c r="H604" s="70"/>
      <c r="I604" s="10"/>
      <c r="J604" s="198"/>
      <c r="K604" s="314"/>
      <c r="L604" s="314"/>
      <c r="M604" s="302"/>
      <c r="Q604" s="314">
        <v>300000000</v>
      </c>
    </row>
    <row r="605" spans="1:17" ht="24.95" customHeight="1" x14ac:dyDescent="0.2">
      <c r="A605" s="184" t="s">
        <v>318</v>
      </c>
      <c r="B605" s="332" t="s">
        <v>815</v>
      </c>
      <c r="C605" s="71">
        <v>23010113</v>
      </c>
      <c r="D605" s="71">
        <v>70112</v>
      </c>
      <c r="E605" s="241" t="s">
        <v>924</v>
      </c>
      <c r="F605" s="186" t="s">
        <v>317</v>
      </c>
      <c r="G605" s="71">
        <v>12621600</v>
      </c>
      <c r="H605" s="71" t="s">
        <v>82</v>
      </c>
      <c r="I605" s="10" t="s">
        <v>83</v>
      </c>
      <c r="J605" s="198">
        <v>3000000</v>
      </c>
      <c r="K605" s="314">
        <v>105000</v>
      </c>
      <c r="L605" s="314">
        <v>5000000</v>
      </c>
      <c r="M605" s="191" t="s">
        <v>1195</v>
      </c>
      <c r="O605" s="1" t="s">
        <v>1051</v>
      </c>
    </row>
    <row r="606" spans="1:17" ht="24.95" customHeight="1" x14ac:dyDescent="0.2">
      <c r="A606" s="184"/>
      <c r="B606" s="332"/>
      <c r="C606" s="71"/>
      <c r="D606" s="71"/>
      <c r="E606" s="241"/>
      <c r="F606" s="186"/>
      <c r="G606" s="71"/>
      <c r="H606" s="71"/>
      <c r="I606" s="10"/>
      <c r="J606" s="198"/>
      <c r="K606" s="314"/>
      <c r="L606" s="314"/>
      <c r="M606" s="191" t="s">
        <v>1196</v>
      </c>
    </row>
    <row r="607" spans="1:17" ht="24.95" customHeight="1" x14ac:dyDescent="0.2">
      <c r="A607" s="184"/>
      <c r="B607" s="332"/>
      <c r="C607" s="71"/>
      <c r="D607" s="71"/>
      <c r="E607" s="241"/>
      <c r="F607" s="186"/>
      <c r="G607" s="71"/>
      <c r="H607" s="70"/>
      <c r="I607" s="9"/>
      <c r="J607" s="198"/>
      <c r="K607" s="314"/>
      <c r="L607" s="314"/>
      <c r="M607" s="191"/>
    </row>
    <row r="608" spans="1:17" ht="24.95" customHeight="1" x14ac:dyDescent="0.2">
      <c r="A608" s="184" t="s">
        <v>318</v>
      </c>
      <c r="B608" s="332" t="s">
        <v>815</v>
      </c>
      <c r="C608" s="71">
        <v>23010119</v>
      </c>
      <c r="D608" s="71">
        <v>70112</v>
      </c>
      <c r="E608" s="241" t="s">
        <v>925</v>
      </c>
      <c r="F608" s="186" t="s">
        <v>317</v>
      </c>
      <c r="G608" s="71" t="s">
        <v>1030</v>
      </c>
      <c r="H608" s="70" t="s">
        <v>84</v>
      </c>
      <c r="I608" s="9" t="s">
        <v>287</v>
      </c>
      <c r="J608" s="198">
        <v>3000000</v>
      </c>
      <c r="K608" s="314"/>
      <c r="L608" s="314">
        <v>3000000</v>
      </c>
      <c r="M608" s="191" t="s">
        <v>1534</v>
      </c>
      <c r="O608" s="1" t="s">
        <v>1051</v>
      </c>
    </row>
    <row r="609" spans="1:15" ht="24.95" customHeight="1" x14ac:dyDescent="0.2">
      <c r="A609" s="9"/>
      <c r="B609" s="332"/>
      <c r="C609" s="60"/>
      <c r="D609" s="60"/>
      <c r="E609" s="241"/>
      <c r="F609" s="168"/>
      <c r="G609" s="71"/>
      <c r="H609" s="68"/>
      <c r="I609" s="243" t="s">
        <v>202</v>
      </c>
      <c r="J609" s="198"/>
      <c r="K609" s="314"/>
      <c r="L609" s="314"/>
      <c r="M609" s="191"/>
    </row>
    <row r="610" spans="1:15" ht="24.95" customHeight="1" x14ac:dyDescent="0.2">
      <c r="A610" s="184" t="s">
        <v>318</v>
      </c>
      <c r="B610" s="332" t="s">
        <v>809</v>
      </c>
      <c r="C610" s="71">
        <v>23050101</v>
      </c>
      <c r="D610" s="71">
        <v>70112</v>
      </c>
      <c r="E610" s="241" t="s">
        <v>926</v>
      </c>
      <c r="F610" s="186" t="s">
        <v>317</v>
      </c>
      <c r="G610" s="71" t="s">
        <v>1030</v>
      </c>
      <c r="H610" s="70" t="s">
        <v>149</v>
      </c>
      <c r="I610" s="243" t="s">
        <v>150</v>
      </c>
      <c r="J610" s="198">
        <v>70000000</v>
      </c>
      <c r="K610" s="314">
        <v>30000000</v>
      </c>
      <c r="L610" s="314">
        <v>10000000</v>
      </c>
      <c r="M610" s="191" t="s">
        <v>719</v>
      </c>
      <c r="O610" s="1" t="s">
        <v>1051</v>
      </c>
    </row>
    <row r="611" spans="1:15" ht="24.95" customHeight="1" x14ac:dyDescent="0.2">
      <c r="A611" s="184" t="s">
        <v>318</v>
      </c>
      <c r="B611" s="332" t="s">
        <v>809</v>
      </c>
      <c r="C611" s="71">
        <v>23050101</v>
      </c>
      <c r="D611" s="71">
        <v>70112</v>
      </c>
      <c r="E611" s="241" t="s">
        <v>926</v>
      </c>
      <c r="F611" s="186" t="s">
        <v>317</v>
      </c>
      <c r="G611" s="71" t="s">
        <v>1030</v>
      </c>
      <c r="H611" s="70"/>
      <c r="I611" s="243"/>
      <c r="J611" s="198"/>
      <c r="K611" s="314"/>
      <c r="L611" s="314">
        <v>50000000</v>
      </c>
      <c r="M611" s="191" t="s">
        <v>1570</v>
      </c>
      <c r="O611" s="1" t="s">
        <v>1051</v>
      </c>
    </row>
    <row r="612" spans="1:15" ht="24.95" customHeight="1" x14ac:dyDescent="0.2">
      <c r="A612" s="184"/>
      <c r="B612" s="332"/>
      <c r="C612" s="71"/>
      <c r="D612" s="71"/>
      <c r="E612" s="241"/>
      <c r="F612" s="186"/>
      <c r="G612" s="71"/>
      <c r="H612" s="70"/>
      <c r="I612" s="243"/>
      <c r="J612" s="198"/>
      <c r="K612" s="314"/>
      <c r="L612" s="314"/>
      <c r="M612" s="191"/>
    </row>
    <row r="613" spans="1:15" ht="24.95" customHeight="1" x14ac:dyDescent="0.2">
      <c r="A613" s="184" t="s">
        <v>318</v>
      </c>
      <c r="B613" s="332" t="s">
        <v>806</v>
      </c>
      <c r="C613" s="71">
        <v>23010119</v>
      </c>
      <c r="D613" s="71">
        <v>70112</v>
      </c>
      <c r="E613" s="241" t="s">
        <v>926</v>
      </c>
      <c r="F613" s="186" t="s">
        <v>317</v>
      </c>
      <c r="G613" s="71">
        <v>12621600</v>
      </c>
      <c r="H613" s="70" t="s">
        <v>87</v>
      </c>
      <c r="I613" s="243" t="s">
        <v>522</v>
      </c>
      <c r="J613" s="310">
        <v>34845549</v>
      </c>
      <c r="K613" s="314"/>
      <c r="L613" s="314">
        <v>8907000</v>
      </c>
      <c r="M613" s="303" t="s">
        <v>1248</v>
      </c>
      <c r="O613" s="1" t="s">
        <v>1051</v>
      </c>
    </row>
    <row r="614" spans="1:15" ht="24.95" customHeight="1" x14ac:dyDescent="0.2">
      <c r="A614" s="184"/>
      <c r="B614" s="332"/>
      <c r="C614" s="71"/>
      <c r="D614" s="71"/>
      <c r="E614" s="241"/>
      <c r="F614" s="186"/>
      <c r="G614" s="71"/>
      <c r="H614" s="70"/>
      <c r="I614" s="243"/>
      <c r="J614" s="310"/>
      <c r="K614" s="314"/>
      <c r="L614" s="314">
        <v>24624000</v>
      </c>
      <c r="M614" s="191" t="s">
        <v>1249</v>
      </c>
    </row>
    <row r="615" spans="1:15" ht="24.95" customHeight="1" x14ac:dyDescent="0.2">
      <c r="A615" s="184"/>
      <c r="B615" s="332"/>
      <c r="C615" s="71"/>
      <c r="D615" s="71"/>
      <c r="E615" s="241"/>
      <c r="F615" s="186"/>
      <c r="G615" s="71"/>
      <c r="H615" s="70"/>
      <c r="I615" s="243"/>
      <c r="J615" s="310"/>
      <c r="K615" s="314"/>
      <c r="L615" s="314"/>
      <c r="M615" s="191"/>
    </row>
    <row r="616" spans="1:15" ht="24.95" customHeight="1" x14ac:dyDescent="0.2">
      <c r="A616" s="184" t="s">
        <v>318</v>
      </c>
      <c r="B616" s="332" t="s">
        <v>806</v>
      </c>
      <c r="C616" s="71">
        <v>23030102</v>
      </c>
      <c r="D616" s="71">
        <v>70112</v>
      </c>
      <c r="E616" s="241" t="s">
        <v>926</v>
      </c>
      <c r="F616" s="186" t="s">
        <v>317</v>
      </c>
      <c r="G616" s="71" t="s">
        <v>1030</v>
      </c>
      <c r="H616" s="71" t="s">
        <v>88</v>
      </c>
      <c r="I616" s="243" t="s">
        <v>248</v>
      </c>
      <c r="J616" s="310">
        <v>30000000</v>
      </c>
      <c r="K616" s="314"/>
      <c r="L616" s="314">
        <v>13000000</v>
      </c>
      <c r="M616" s="301" t="s">
        <v>1235</v>
      </c>
      <c r="O616" s="1" t="s">
        <v>1051</v>
      </c>
    </row>
    <row r="617" spans="1:15" ht="24.95" customHeight="1" x14ac:dyDescent="0.2">
      <c r="A617" s="184"/>
      <c r="B617" s="332"/>
      <c r="C617" s="71"/>
      <c r="D617" s="71"/>
      <c r="E617" s="241"/>
      <c r="F617" s="186"/>
      <c r="G617" s="71"/>
      <c r="H617" s="71"/>
      <c r="I617" s="243" t="s">
        <v>1013</v>
      </c>
      <c r="J617" s="310"/>
      <c r="K617" s="314"/>
      <c r="L617" s="314">
        <v>37081525</v>
      </c>
      <c r="M617" s="191" t="s">
        <v>1236</v>
      </c>
    </row>
    <row r="618" spans="1:15" ht="24.95" customHeight="1" x14ac:dyDescent="0.2">
      <c r="A618" s="241"/>
      <c r="B618" s="332"/>
      <c r="C618" s="70"/>
      <c r="D618" s="70"/>
      <c r="E618" s="241"/>
      <c r="F618" s="241"/>
      <c r="G618" s="71"/>
      <c r="H618" s="71"/>
      <c r="I618" s="244"/>
      <c r="J618" s="310"/>
      <c r="K618" s="314"/>
      <c r="L618" s="314">
        <v>14410695</v>
      </c>
      <c r="M618" s="191" t="s">
        <v>1237</v>
      </c>
    </row>
    <row r="619" spans="1:15" ht="24.95" customHeight="1" x14ac:dyDescent="0.2">
      <c r="A619" s="241"/>
      <c r="B619" s="332"/>
      <c r="C619" s="70"/>
      <c r="D619" s="70"/>
      <c r="E619" s="241"/>
      <c r="F619" s="241"/>
      <c r="G619" s="71"/>
      <c r="H619" s="71"/>
      <c r="I619" s="244"/>
      <c r="J619" s="310"/>
      <c r="K619" s="314"/>
      <c r="L619" s="314">
        <v>10000000</v>
      </c>
      <c r="M619" s="191" t="s">
        <v>1238</v>
      </c>
    </row>
    <row r="620" spans="1:15" ht="24.95" customHeight="1" x14ac:dyDescent="0.2">
      <c r="A620" s="241"/>
      <c r="B620" s="332"/>
      <c r="C620" s="70"/>
      <c r="D620" s="70"/>
      <c r="E620" s="241"/>
      <c r="F620" s="241"/>
      <c r="G620" s="71"/>
      <c r="H620" s="71"/>
      <c r="I620" s="244"/>
      <c r="J620" s="310"/>
      <c r="K620" s="314"/>
      <c r="L620" s="314">
        <v>13972530</v>
      </c>
      <c r="M620" s="191" t="s">
        <v>1239</v>
      </c>
    </row>
    <row r="621" spans="1:15" ht="24.95" customHeight="1" x14ac:dyDescent="0.2">
      <c r="A621" s="241"/>
      <c r="B621" s="332"/>
      <c r="C621" s="70"/>
      <c r="D621" s="70"/>
      <c r="E621" s="241"/>
      <c r="F621" s="241"/>
      <c r="G621" s="71"/>
      <c r="H621" s="71"/>
      <c r="I621" s="244"/>
      <c r="J621" s="310"/>
      <c r="K621" s="314"/>
      <c r="L621" s="314">
        <v>5034202.5</v>
      </c>
      <c r="M621" s="191" t="s">
        <v>1240</v>
      </c>
    </row>
    <row r="622" spans="1:15" ht="24.95" customHeight="1" x14ac:dyDescent="0.2">
      <c r="A622" s="241"/>
      <c r="B622" s="332"/>
      <c r="C622" s="70"/>
      <c r="D622" s="70"/>
      <c r="E622" s="241"/>
      <c r="F622" s="241"/>
      <c r="G622" s="71"/>
      <c r="H622" s="71"/>
      <c r="I622" s="244"/>
      <c r="J622" s="310"/>
      <c r="K622" s="314"/>
      <c r="L622" s="314">
        <v>12500500</v>
      </c>
      <c r="M622" s="191" t="s">
        <v>1241</v>
      </c>
    </row>
    <row r="623" spans="1:15" ht="24.95" customHeight="1" x14ac:dyDescent="0.2">
      <c r="A623" s="241"/>
      <c r="B623" s="332"/>
      <c r="C623" s="70"/>
      <c r="D623" s="70"/>
      <c r="E623" s="241"/>
      <c r="F623" s="241"/>
      <c r="G623" s="71"/>
      <c r="H623" s="71"/>
      <c r="I623" s="244"/>
      <c r="J623" s="310"/>
      <c r="K623" s="314"/>
      <c r="L623" s="314">
        <v>15000000</v>
      </c>
      <c r="M623" s="191" t="s">
        <v>1242</v>
      </c>
    </row>
    <row r="624" spans="1:15" ht="24.95" customHeight="1" x14ac:dyDescent="0.2">
      <c r="A624" s="241"/>
      <c r="B624" s="332"/>
      <c r="C624" s="70"/>
      <c r="D624" s="70"/>
      <c r="E624" s="241"/>
      <c r="F624" s="241"/>
      <c r="G624" s="71"/>
      <c r="H624" s="71"/>
      <c r="I624" s="244"/>
      <c r="J624" s="310"/>
      <c r="K624" s="314"/>
      <c r="L624" s="314">
        <v>15000000</v>
      </c>
      <c r="M624" s="191" t="s">
        <v>1243</v>
      </c>
    </row>
    <row r="625" spans="1:15" ht="24.95" customHeight="1" x14ac:dyDescent="0.2">
      <c r="A625" s="241"/>
      <c r="B625" s="332"/>
      <c r="C625" s="70"/>
      <c r="D625" s="70"/>
      <c r="E625" s="241"/>
      <c r="F625" s="241"/>
      <c r="G625" s="71"/>
      <c r="H625" s="71"/>
      <c r="I625" s="244"/>
      <c r="J625" s="310"/>
      <c r="K625" s="314"/>
      <c r="L625" s="314">
        <v>31318475</v>
      </c>
      <c r="M625" s="191" t="s">
        <v>1244</v>
      </c>
    </row>
    <row r="626" spans="1:15" ht="24.95" customHeight="1" x14ac:dyDescent="0.2">
      <c r="A626" s="2"/>
      <c r="B626" s="332"/>
      <c r="C626" s="2"/>
      <c r="D626" s="2"/>
      <c r="E626" s="241"/>
      <c r="F626" s="2"/>
      <c r="G626" s="71"/>
      <c r="H626" s="187"/>
      <c r="I626" s="244"/>
      <c r="J626" s="197"/>
      <c r="K626" s="357"/>
      <c r="L626" s="313">
        <v>2822809.62</v>
      </c>
      <c r="M626" s="191" t="s">
        <v>1245</v>
      </c>
    </row>
    <row r="627" spans="1:15" ht="24.95" customHeight="1" x14ac:dyDescent="0.2">
      <c r="A627" s="2"/>
      <c r="B627" s="332"/>
      <c r="C627" s="2"/>
      <c r="D627" s="2"/>
      <c r="E627" s="241"/>
      <c r="F627" s="2"/>
      <c r="G627" s="71"/>
      <c r="H627" s="187"/>
      <c r="I627" s="244"/>
      <c r="J627" s="197"/>
      <c r="K627" s="357"/>
      <c r="L627" s="313">
        <v>20000000</v>
      </c>
      <c r="M627" s="191" t="s">
        <v>1246</v>
      </c>
    </row>
    <row r="628" spans="1:15" ht="24.95" customHeight="1" x14ac:dyDescent="0.2">
      <c r="A628" s="2"/>
      <c r="B628" s="332"/>
      <c r="C628" s="2"/>
      <c r="D628" s="2"/>
      <c r="E628" s="241"/>
      <c r="F628" s="2"/>
      <c r="G628" s="71"/>
      <c r="H628" s="187"/>
      <c r="I628" s="244"/>
      <c r="J628" s="197"/>
      <c r="K628" s="357"/>
      <c r="L628" s="313">
        <v>17345550.5</v>
      </c>
      <c r="M628" s="191" t="s">
        <v>1247</v>
      </c>
    </row>
    <row r="629" spans="1:15" ht="24.95" customHeight="1" x14ac:dyDescent="0.2">
      <c r="A629" s="2"/>
      <c r="B629" s="332"/>
      <c r="C629" s="2"/>
      <c r="D629" s="2"/>
      <c r="E629" s="241"/>
      <c r="F629" s="2"/>
      <c r="G629" s="71"/>
      <c r="H629" s="187"/>
      <c r="I629" s="244"/>
      <c r="J629" s="197"/>
      <c r="K629" s="313"/>
      <c r="L629" s="357"/>
      <c r="M629" s="191"/>
    </row>
    <row r="630" spans="1:15" ht="24.95" customHeight="1" x14ac:dyDescent="0.2">
      <c r="A630" s="184" t="s">
        <v>318</v>
      </c>
      <c r="B630" s="332" t="s">
        <v>809</v>
      </c>
      <c r="C630" s="71">
        <v>23050101</v>
      </c>
      <c r="D630" s="71">
        <v>70112</v>
      </c>
      <c r="E630" s="241" t="s">
        <v>926</v>
      </c>
      <c r="F630" s="186" t="s">
        <v>317</v>
      </c>
      <c r="G630" s="71" t="s">
        <v>1030</v>
      </c>
      <c r="H630" s="187" t="s">
        <v>470</v>
      </c>
      <c r="I630" s="244" t="s">
        <v>523</v>
      </c>
      <c r="J630" s="198">
        <v>5000000</v>
      </c>
      <c r="K630" s="314"/>
      <c r="L630" s="314">
        <v>5000000</v>
      </c>
      <c r="M630" s="191" t="s">
        <v>1270</v>
      </c>
      <c r="O630" s="1" t="s">
        <v>1051</v>
      </c>
    </row>
    <row r="631" spans="1:15" ht="24.95" customHeight="1" x14ac:dyDescent="0.2">
      <c r="A631" s="241"/>
      <c r="B631" s="332"/>
      <c r="C631" s="70"/>
      <c r="D631" s="70"/>
      <c r="E631" s="241"/>
      <c r="F631" s="241"/>
      <c r="G631" s="71"/>
      <c r="H631" s="187"/>
      <c r="I631" s="244"/>
      <c r="J631" s="272"/>
      <c r="K631" s="313"/>
      <c r="L631" s="313"/>
      <c r="M631" s="191"/>
    </row>
    <row r="632" spans="1:15" ht="24.95" customHeight="1" x14ac:dyDescent="0.2">
      <c r="A632" s="184" t="s">
        <v>318</v>
      </c>
      <c r="B632" s="332" t="s">
        <v>814</v>
      </c>
      <c r="C632" s="71">
        <v>23050101</v>
      </c>
      <c r="D632" s="71">
        <v>70132</v>
      </c>
      <c r="E632" s="241" t="s">
        <v>927</v>
      </c>
      <c r="F632" s="186" t="s">
        <v>317</v>
      </c>
      <c r="G632" s="71">
        <v>12621600</v>
      </c>
      <c r="H632" s="71" t="s">
        <v>502</v>
      </c>
      <c r="I632" s="201" t="s">
        <v>153</v>
      </c>
      <c r="J632" s="198">
        <v>8000000</v>
      </c>
      <c r="K632" s="314"/>
      <c r="L632" s="314">
        <v>13000000</v>
      </c>
      <c r="M632" s="298" t="s">
        <v>1535</v>
      </c>
      <c r="O632" s="1" t="s">
        <v>1051</v>
      </c>
    </row>
    <row r="633" spans="1:15" ht="24.95" customHeight="1" x14ac:dyDescent="0.2">
      <c r="A633" s="9"/>
      <c r="B633" s="188"/>
      <c r="C633" s="60"/>
      <c r="D633" s="60"/>
      <c r="E633" s="241"/>
      <c r="F633" s="168"/>
      <c r="G633" s="71"/>
      <c r="H633" s="71"/>
      <c r="I633" s="201" t="s">
        <v>202</v>
      </c>
      <c r="J633" s="198"/>
      <c r="K633" s="314"/>
      <c r="L633" s="314"/>
      <c r="M633" s="298" t="s">
        <v>1463</v>
      </c>
    </row>
    <row r="634" spans="1:15" ht="24.95" customHeight="1" x14ac:dyDescent="0.2">
      <c r="A634" s="9"/>
      <c r="B634" s="332"/>
      <c r="C634" s="60"/>
      <c r="D634" s="60"/>
      <c r="E634" s="241"/>
      <c r="F634" s="168"/>
      <c r="G634" s="71"/>
      <c r="H634" s="71"/>
      <c r="I634" s="201"/>
      <c r="J634" s="198"/>
      <c r="K634" s="314"/>
      <c r="L634" s="314"/>
      <c r="M634" s="160"/>
    </row>
    <row r="635" spans="1:15" ht="24.95" customHeight="1" x14ac:dyDescent="0.2">
      <c r="A635" s="184" t="s">
        <v>318</v>
      </c>
      <c r="B635" s="332" t="s">
        <v>809</v>
      </c>
      <c r="C635" s="71">
        <v>23030127</v>
      </c>
      <c r="D635" s="71">
        <v>70112</v>
      </c>
      <c r="E635" s="241" t="s">
        <v>928</v>
      </c>
      <c r="F635" s="186" t="s">
        <v>317</v>
      </c>
      <c r="G635" s="71">
        <v>12621600</v>
      </c>
      <c r="H635" s="71" t="s">
        <v>99</v>
      </c>
      <c r="I635" s="201" t="s">
        <v>1001</v>
      </c>
      <c r="J635" s="198">
        <v>6000000</v>
      </c>
      <c r="K635" s="314"/>
      <c r="L635" s="314">
        <v>3000000</v>
      </c>
      <c r="M635" s="191" t="s">
        <v>721</v>
      </c>
      <c r="O635" s="1" t="s">
        <v>1051</v>
      </c>
    </row>
    <row r="636" spans="1:15" ht="24.95" customHeight="1" x14ac:dyDescent="0.2">
      <c r="A636" s="184" t="s">
        <v>318</v>
      </c>
      <c r="B636" s="332" t="s">
        <v>809</v>
      </c>
      <c r="C636" s="71">
        <v>23030127</v>
      </c>
      <c r="D636" s="71">
        <v>70112</v>
      </c>
      <c r="E636" s="241" t="s">
        <v>928</v>
      </c>
      <c r="F636" s="186" t="s">
        <v>317</v>
      </c>
      <c r="G636" s="71">
        <v>12621600</v>
      </c>
      <c r="H636" s="70"/>
      <c r="I636" s="201"/>
      <c r="J636" s="198">
        <v>14000000</v>
      </c>
      <c r="K636" s="314"/>
      <c r="L636" s="314">
        <v>5000000</v>
      </c>
      <c r="M636" s="191" t="s">
        <v>1575</v>
      </c>
      <c r="O636" s="1" t="s">
        <v>1051</v>
      </c>
    </row>
    <row r="637" spans="1:15" ht="24.95" customHeight="1" x14ac:dyDescent="0.2">
      <c r="A637" s="184" t="s">
        <v>318</v>
      </c>
      <c r="B637" s="332" t="s">
        <v>809</v>
      </c>
      <c r="C637" s="71">
        <v>23030127</v>
      </c>
      <c r="D637" s="71">
        <v>70112</v>
      </c>
      <c r="E637" s="241" t="s">
        <v>928</v>
      </c>
      <c r="F637" s="186" t="s">
        <v>317</v>
      </c>
      <c r="G637" s="71" t="s">
        <v>1030</v>
      </c>
      <c r="H637" s="70"/>
      <c r="I637" s="201"/>
      <c r="J637" s="198">
        <v>20000000</v>
      </c>
      <c r="K637" s="314"/>
      <c r="L637" s="314">
        <v>10000000</v>
      </c>
      <c r="M637" s="191" t="s">
        <v>1271</v>
      </c>
      <c r="O637" s="1" t="s">
        <v>1051</v>
      </c>
    </row>
    <row r="638" spans="1:15" ht="24.95" customHeight="1" x14ac:dyDescent="0.2">
      <c r="A638" s="9"/>
      <c r="B638" s="188"/>
      <c r="C638" s="60"/>
      <c r="D638" s="60"/>
      <c r="E638" s="241"/>
      <c r="F638" s="168"/>
      <c r="G638" s="71"/>
      <c r="H638" s="70"/>
      <c r="I638" s="201"/>
      <c r="J638" s="198"/>
      <c r="K638" s="314"/>
      <c r="L638" s="314"/>
      <c r="M638" s="191"/>
    </row>
    <row r="639" spans="1:15" ht="24.95" customHeight="1" x14ac:dyDescent="0.2">
      <c r="A639" s="184" t="s">
        <v>318</v>
      </c>
      <c r="B639" s="332" t="s">
        <v>815</v>
      </c>
      <c r="C639" s="71">
        <v>23050107</v>
      </c>
      <c r="D639" s="71">
        <v>70112</v>
      </c>
      <c r="E639" s="241" t="s">
        <v>929</v>
      </c>
      <c r="F639" s="186" t="s">
        <v>317</v>
      </c>
      <c r="G639" s="71">
        <v>12621600</v>
      </c>
      <c r="H639" s="71" t="s">
        <v>20</v>
      </c>
      <c r="I639" s="201" t="s">
        <v>1002</v>
      </c>
      <c r="J639" s="198">
        <v>4000000</v>
      </c>
      <c r="K639" s="314"/>
      <c r="L639" s="314">
        <v>2000000</v>
      </c>
      <c r="M639" s="189" t="s">
        <v>1197</v>
      </c>
      <c r="O639" s="1" t="s">
        <v>1051</v>
      </c>
    </row>
    <row r="640" spans="1:15" ht="24.95" customHeight="1" x14ac:dyDescent="0.2">
      <c r="A640" s="9"/>
      <c r="B640" s="332"/>
      <c r="C640" s="60"/>
      <c r="D640" s="60"/>
      <c r="E640" s="241"/>
      <c r="F640" s="168"/>
      <c r="G640" s="71"/>
      <c r="H640" s="71"/>
      <c r="I640" s="201"/>
      <c r="J640" s="198"/>
      <c r="K640" s="314"/>
      <c r="L640" s="314"/>
      <c r="M640" s="189"/>
    </row>
    <row r="641" spans="1:15" ht="24.95" customHeight="1" x14ac:dyDescent="0.2">
      <c r="A641" s="184" t="s">
        <v>318</v>
      </c>
      <c r="B641" s="332" t="s">
        <v>815</v>
      </c>
      <c r="C641" s="71">
        <v>23050109</v>
      </c>
      <c r="D641" s="71">
        <v>70112</v>
      </c>
      <c r="E641" s="241" t="s">
        <v>929</v>
      </c>
      <c r="F641" s="186" t="s">
        <v>317</v>
      </c>
      <c r="G641" s="71">
        <v>12621600</v>
      </c>
      <c r="H641" s="71" t="s">
        <v>40</v>
      </c>
      <c r="I641" s="201" t="s">
        <v>156</v>
      </c>
      <c r="J641" s="198">
        <v>9000000000</v>
      </c>
      <c r="K641" s="314">
        <v>4590292721.5299997</v>
      </c>
      <c r="L641" s="314">
        <v>6456492931.1099997</v>
      </c>
      <c r="M641" s="160" t="s">
        <v>759</v>
      </c>
      <c r="O641" s="1" t="s">
        <v>1051</v>
      </c>
    </row>
    <row r="642" spans="1:15" ht="24.95" customHeight="1" x14ac:dyDescent="0.2">
      <c r="A642" s="184"/>
      <c r="B642" s="332"/>
      <c r="C642" s="71"/>
      <c r="D642" s="71"/>
      <c r="E642" s="241"/>
      <c r="F642" s="186"/>
      <c r="G642" s="71"/>
      <c r="H642" s="70"/>
      <c r="I642" s="201"/>
      <c r="J642" s="198"/>
      <c r="K642" s="314"/>
      <c r="L642" s="314"/>
      <c r="M642" s="302" t="s">
        <v>1276</v>
      </c>
    </row>
    <row r="643" spans="1:15" ht="24.95" customHeight="1" x14ac:dyDescent="0.2">
      <c r="A643" s="184"/>
      <c r="B643" s="332"/>
      <c r="C643" s="71"/>
      <c r="D643" s="71"/>
      <c r="E643" s="241"/>
      <c r="F643" s="186"/>
      <c r="G643" s="71"/>
      <c r="H643" s="70"/>
      <c r="I643" s="201"/>
      <c r="J643" s="198"/>
      <c r="K643" s="314"/>
      <c r="L643" s="314">
        <v>138553662.34</v>
      </c>
      <c r="M643" s="302" t="s">
        <v>1348</v>
      </c>
    </row>
    <row r="644" spans="1:15" ht="24.95" customHeight="1" x14ac:dyDescent="0.2">
      <c r="A644" s="184"/>
      <c r="B644" s="332"/>
      <c r="C644" s="71"/>
      <c r="D644" s="71"/>
      <c r="E644" s="241"/>
      <c r="F644" s="186"/>
      <c r="G644" s="71"/>
      <c r="H644" s="70"/>
      <c r="I644" s="201"/>
      <c r="J644" s="198"/>
      <c r="K644" s="314"/>
      <c r="L644" s="314"/>
      <c r="M644" s="302" t="s">
        <v>1290</v>
      </c>
    </row>
    <row r="645" spans="1:15" ht="24.95" customHeight="1" x14ac:dyDescent="0.2">
      <c r="A645" s="9"/>
      <c r="B645" s="188"/>
      <c r="C645" s="60"/>
      <c r="D645" s="60"/>
      <c r="E645" s="241"/>
      <c r="F645" s="168"/>
      <c r="G645" s="71"/>
      <c r="H645" s="70"/>
      <c r="I645" s="201"/>
      <c r="J645" s="198"/>
      <c r="K645" s="314"/>
      <c r="L645" s="314">
        <v>5815120246.8199997</v>
      </c>
      <c r="M645" s="302" t="s">
        <v>1536</v>
      </c>
    </row>
    <row r="646" spans="1:15" ht="24.95" customHeight="1" x14ac:dyDescent="0.2">
      <c r="A646" s="245">
        <v>2</v>
      </c>
      <c r="B646" s="332" t="s">
        <v>816</v>
      </c>
      <c r="C646" s="330">
        <v>13010206</v>
      </c>
      <c r="D646" s="71">
        <v>70111</v>
      </c>
      <c r="E646" s="241" t="s">
        <v>930</v>
      </c>
      <c r="F646" s="246">
        <v>8117</v>
      </c>
      <c r="G646" s="71" t="s">
        <v>1030</v>
      </c>
      <c r="H646" s="71" t="s">
        <v>257</v>
      </c>
      <c r="I646" s="201" t="s">
        <v>258</v>
      </c>
      <c r="J646" s="198"/>
      <c r="K646" s="314"/>
      <c r="L646" s="314">
        <v>147000000</v>
      </c>
      <c r="M646" s="391" t="s">
        <v>1537</v>
      </c>
    </row>
    <row r="647" spans="1:15" ht="24.95" customHeight="1" x14ac:dyDescent="0.2">
      <c r="A647" s="245"/>
      <c r="B647" s="332"/>
      <c r="C647" s="330"/>
      <c r="D647" s="71"/>
      <c r="E647" s="241"/>
      <c r="F647" s="246"/>
      <c r="G647" s="71"/>
      <c r="H647" s="71"/>
      <c r="I647" s="201"/>
      <c r="J647" s="198"/>
      <c r="K647" s="314"/>
      <c r="L647" s="314"/>
      <c r="M647" s="301" t="s">
        <v>1365</v>
      </c>
    </row>
    <row r="648" spans="1:15" ht="24.95" customHeight="1" x14ac:dyDescent="0.2">
      <c r="A648" s="9"/>
      <c r="B648" s="332"/>
      <c r="C648" s="60"/>
      <c r="D648" s="60"/>
      <c r="E648" s="241"/>
      <c r="F648" s="168"/>
      <c r="G648" s="71"/>
      <c r="H648" s="71"/>
      <c r="I648" s="201"/>
      <c r="J648" s="198"/>
      <c r="K648" s="314"/>
      <c r="L648" s="314"/>
      <c r="M648" s="160"/>
    </row>
    <row r="649" spans="1:15" ht="24.95" customHeight="1" x14ac:dyDescent="0.2">
      <c r="A649" s="184" t="s">
        <v>318</v>
      </c>
      <c r="B649" s="332" t="s">
        <v>809</v>
      </c>
      <c r="C649" s="71">
        <v>23030127</v>
      </c>
      <c r="D649" s="71">
        <v>70132</v>
      </c>
      <c r="E649" s="241" t="s">
        <v>931</v>
      </c>
      <c r="F649" s="186" t="s">
        <v>317</v>
      </c>
      <c r="G649" s="71" t="s">
        <v>1030</v>
      </c>
      <c r="H649" s="70" t="s">
        <v>293</v>
      </c>
      <c r="I649" s="201" t="s">
        <v>1003</v>
      </c>
      <c r="J649" s="198">
        <v>10000000</v>
      </c>
      <c r="K649" s="314"/>
      <c r="L649" s="314">
        <v>10000000</v>
      </c>
      <c r="M649" s="160" t="s">
        <v>533</v>
      </c>
      <c r="O649" s="1" t="s">
        <v>1051</v>
      </c>
    </row>
    <row r="650" spans="1:15" ht="24.95" customHeight="1" x14ac:dyDescent="0.2">
      <c r="A650" s="184" t="s">
        <v>318</v>
      </c>
      <c r="B650" s="332" t="s">
        <v>809</v>
      </c>
      <c r="C650" s="71">
        <v>23050103</v>
      </c>
      <c r="D650" s="71">
        <v>70132</v>
      </c>
      <c r="E650" s="241" t="s">
        <v>931</v>
      </c>
      <c r="F650" s="186" t="s">
        <v>317</v>
      </c>
      <c r="G650" s="71" t="s">
        <v>1030</v>
      </c>
      <c r="H650" s="70"/>
      <c r="I650" s="247"/>
      <c r="J650" s="198">
        <v>25000000</v>
      </c>
      <c r="K650" s="314"/>
      <c r="L650" s="314">
        <v>20000000</v>
      </c>
      <c r="M650" s="160" t="s">
        <v>469</v>
      </c>
      <c r="O650" s="1" t="s">
        <v>1051</v>
      </c>
    </row>
    <row r="651" spans="1:15" ht="24.95" customHeight="1" x14ac:dyDescent="0.2">
      <c r="A651" s="184" t="s">
        <v>318</v>
      </c>
      <c r="B651" s="332" t="s">
        <v>809</v>
      </c>
      <c r="C651" s="71">
        <v>23050103</v>
      </c>
      <c r="D651" s="71">
        <v>70132</v>
      </c>
      <c r="E651" s="241" t="s">
        <v>931</v>
      </c>
      <c r="F651" s="186" t="s">
        <v>317</v>
      </c>
      <c r="G651" s="71" t="s">
        <v>1030</v>
      </c>
      <c r="H651" s="70"/>
      <c r="I651" s="247"/>
      <c r="J651" s="198">
        <v>10000000</v>
      </c>
      <c r="K651" s="314"/>
      <c r="L651" s="314">
        <v>7000000</v>
      </c>
      <c r="M651" s="160" t="s">
        <v>720</v>
      </c>
      <c r="O651" s="1" t="s">
        <v>1051</v>
      </c>
    </row>
    <row r="652" spans="1:15" ht="24.95" customHeight="1" x14ac:dyDescent="0.2">
      <c r="A652" s="184"/>
      <c r="B652" s="332"/>
      <c r="C652" s="71"/>
      <c r="D652" s="71"/>
      <c r="E652" s="241"/>
      <c r="F652" s="186"/>
      <c r="G652" s="71"/>
      <c r="H652" s="70"/>
      <c r="I652" s="247"/>
      <c r="J652" s="198"/>
      <c r="K652" s="314"/>
      <c r="L652" s="314">
        <v>7000000</v>
      </c>
      <c r="M652" s="160" t="s">
        <v>1272</v>
      </c>
    </row>
    <row r="653" spans="1:15" ht="24.95" customHeight="1" x14ac:dyDescent="0.2">
      <c r="A653" s="184"/>
      <c r="B653" s="332"/>
      <c r="C653" s="71"/>
      <c r="D653" s="71"/>
      <c r="E653" s="241"/>
      <c r="F653" s="186"/>
      <c r="G653" s="71"/>
      <c r="H653" s="70"/>
      <c r="I653" s="247"/>
      <c r="J653" s="198"/>
      <c r="K653" s="314"/>
      <c r="L653" s="314"/>
      <c r="M653" s="160"/>
    </row>
    <row r="654" spans="1:15" ht="24.95" customHeight="1" x14ac:dyDescent="0.2">
      <c r="A654" s="184" t="s">
        <v>318</v>
      </c>
      <c r="B654" s="332" t="s">
        <v>815</v>
      </c>
      <c r="C654" s="71">
        <v>23050107</v>
      </c>
      <c r="D654" s="71">
        <v>70112</v>
      </c>
      <c r="E654" s="241" t="s">
        <v>929</v>
      </c>
      <c r="F654" s="186" t="s">
        <v>317</v>
      </c>
      <c r="G654" s="71" t="s">
        <v>1030</v>
      </c>
      <c r="H654" s="72" t="s">
        <v>301</v>
      </c>
      <c r="I654" s="201" t="s">
        <v>302</v>
      </c>
      <c r="J654" s="198">
        <v>1200000000</v>
      </c>
      <c r="K654" s="314"/>
      <c r="L654" s="314">
        <v>0</v>
      </c>
      <c r="M654" s="160"/>
      <c r="O654" s="1" t="s">
        <v>1051</v>
      </c>
    </row>
    <row r="655" spans="1:15" ht="24.95" customHeight="1" x14ac:dyDescent="0.2">
      <c r="A655" s="184"/>
      <c r="B655" s="332"/>
      <c r="C655" s="71"/>
      <c r="D655" s="71"/>
      <c r="E655" s="241"/>
      <c r="F655" s="186"/>
      <c r="G655" s="71"/>
      <c r="H655" s="72"/>
      <c r="I655" s="208"/>
      <c r="J655" s="198"/>
      <c r="K655" s="314"/>
      <c r="L655" s="314"/>
      <c r="M655" s="160"/>
    </row>
    <row r="656" spans="1:15" ht="24.95" customHeight="1" x14ac:dyDescent="0.2">
      <c r="A656" s="184"/>
      <c r="B656" s="332"/>
      <c r="C656" s="71"/>
      <c r="D656" s="71"/>
      <c r="E656" s="241"/>
      <c r="F656" s="186"/>
      <c r="G656" s="71"/>
      <c r="H656" s="72" t="s">
        <v>1578</v>
      </c>
      <c r="I656" s="208" t="s">
        <v>1579</v>
      </c>
      <c r="J656" s="198">
        <v>0</v>
      </c>
      <c r="K656" s="314"/>
      <c r="L656" s="314">
        <v>1000000000</v>
      </c>
      <c r="M656" s="211" t="s">
        <v>521</v>
      </c>
    </row>
    <row r="657" spans="1:15" ht="24.95" customHeight="1" x14ac:dyDescent="0.2">
      <c r="A657" s="9"/>
      <c r="B657" s="332"/>
      <c r="C657" s="60"/>
      <c r="D657" s="60"/>
      <c r="E657" s="241"/>
      <c r="F657" s="168"/>
      <c r="G657" s="71"/>
      <c r="H657" s="72"/>
      <c r="I657" s="208"/>
      <c r="J657" s="198"/>
      <c r="K657" s="314"/>
      <c r="L657" s="314"/>
      <c r="M657" s="160" t="s">
        <v>202</v>
      </c>
    </row>
    <row r="658" spans="1:15" ht="24.95" customHeight="1" x14ac:dyDescent="0.2">
      <c r="A658" s="184" t="s">
        <v>318</v>
      </c>
      <c r="B658" s="332" t="s">
        <v>816</v>
      </c>
      <c r="C658" s="71">
        <v>23050107</v>
      </c>
      <c r="D658" s="71">
        <v>70112</v>
      </c>
      <c r="E658" s="241" t="s">
        <v>929</v>
      </c>
      <c r="F658" s="186" t="s">
        <v>317</v>
      </c>
      <c r="G658" s="71">
        <v>12621600</v>
      </c>
      <c r="H658" s="68" t="s">
        <v>503</v>
      </c>
      <c r="I658" s="199" t="s">
        <v>652</v>
      </c>
      <c r="J658" s="198">
        <v>400000000</v>
      </c>
      <c r="K658" s="314"/>
      <c r="L658" s="314">
        <v>1168777587.8299999</v>
      </c>
      <c r="M658" s="211" t="s">
        <v>1580</v>
      </c>
      <c r="O658" s="1" t="s">
        <v>1051</v>
      </c>
    </row>
    <row r="659" spans="1:15" ht="24.95" customHeight="1" x14ac:dyDescent="0.2">
      <c r="A659" s="248"/>
      <c r="B659" s="332"/>
      <c r="C659" s="249"/>
      <c r="D659" s="250"/>
      <c r="E659" s="241"/>
      <c r="F659" s="250"/>
      <c r="G659" s="71"/>
      <c r="H659" s="68"/>
      <c r="I659" s="199"/>
      <c r="J659" s="198"/>
      <c r="K659" s="314"/>
      <c r="L659" s="314"/>
      <c r="M659" s="211"/>
    </row>
    <row r="660" spans="1:15" ht="24.95" customHeight="1" x14ac:dyDescent="0.2">
      <c r="A660" s="184" t="s">
        <v>318</v>
      </c>
      <c r="B660" s="332" t="s">
        <v>815</v>
      </c>
      <c r="C660" s="71">
        <v>23050101</v>
      </c>
      <c r="D660" s="71">
        <v>70112</v>
      </c>
      <c r="E660" s="241" t="s">
        <v>929</v>
      </c>
      <c r="F660" s="186" t="s">
        <v>317</v>
      </c>
      <c r="G660" s="71">
        <v>12621600</v>
      </c>
      <c r="H660" s="68" t="s">
        <v>509</v>
      </c>
      <c r="I660" s="199" t="s">
        <v>510</v>
      </c>
      <c r="J660" s="198">
        <v>10000000</v>
      </c>
      <c r="K660" s="314">
        <v>9500000</v>
      </c>
      <c r="L660" s="314">
        <v>10000000</v>
      </c>
      <c r="M660" s="211" t="s">
        <v>511</v>
      </c>
      <c r="O660" s="1" t="s">
        <v>1051</v>
      </c>
    </row>
    <row r="661" spans="1:15" ht="24.95" customHeight="1" x14ac:dyDescent="0.2">
      <c r="A661" s="248"/>
      <c r="B661" s="332"/>
      <c r="C661" s="249"/>
      <c r="D661" s="250"/>
      <c r="E661" s="241"/>
      <c r="F661" s="250"/>
      <c r="G661" s="71"/>
      <c r="H661" s="68"/>
      <c r="I661" s="199"/>
      <c r="J661" s="198"/>
      <c r="K661" s="314"/>
      <c r="L661" s="314">
        <v>2000000000</v>
      </c>
      <c r="M661" s="211" t="s">
        <v>1478</v>
      </c>
    </row>
    <row r="662" spans="1:15" ht="24.95" customHeight="1" x14ac:dyDescent="0.2">
      <c r="A662" s="184" t="s">
        <v>318</v>
      </c>
      <c r="B662" s="251" t="s">
        <v>815</v>
      </c>
      <c r="C662" s="71">
        <v>23050101</v>
      </c>
      <c r="D662" s="71">
        <v>70112</v>
      </c>
      <c r="E662" s="241" t="s">
        <v>929</v>
      </c>
      <c r="F662" s="186" t="s">
        <v>317</v>
      </c>
      <c r="G662" s="71" t="s">
        <v>1030</v>
      </c>
      <c r="H662" s="68"/>
      <c r="I662" s="193"/>
      <c r="J662" s="198">
        <v>2500000000</v>
      </c>
      <c r="K662" s="314">
        <v>156350000</v>
      </c>
      <c r="L662" s="314">
        <v>0</v>
      </c>
      <c r="M662" s="211"/>
      <c r="O662" s="1" t="s">
        <v>1051</v>
      </c>
    </row>
    <row r="663" spans="1:15" ht="24.95" customHeight="1" x14ac:dyDescent="0.2">
      <c r="A663" s="230"/>
      <c r="B663" s="187"/>
      <c r="C663" s="71"/>
      <c r="D663" s="71"/>
      <c r="E663" s="241"/>
      <c r="F663" s="186"/>
      <c r="G663" s="71"/>
      <c r="H663" s="251"/>
      <c r="I663" s="193"/>
      <c r="J663" s="272"/>
      <c r="K663" s="313"/>
      <c r="L663" s="313"/>
      <c r="M663" s="189"/>
    </row>
    <row r="664" spans="1:15" ht="24.95" customHeight="1" x14ac:dyDescent="0.2">
      <c r="A664" s="252"/>
      <c r="B664" s="328"/>
      <c r="C664" s="253"/>
      <c r="D664" s="253"/>
      <c r="E664" s="253"/>
      <c r="F664" s="253"/>
      <c r="G664" s="346"/>
      <c r="H664" s="254"/>
      <c r="I664" s="255" t="s">
        <v>478</v>
      </c>
      <c r="J664" s="315">
        <f>SUM(J170:J663)</f>
        <v>54591303577.68</v>
      </c>
      <c r="K664" s="315">
        <f>SUM(K170:K663)</f>
        <v>8957878499.7000008</v>
      </c>
      <c r="L664" s="315">
        <f>SUM(L170:L663)</f>
        <v>87423417474.099991</v>
      </c>
      <c r="M664" s="256"/>
    </row>
    <row r="665" spans="1:15" ht="24.95" customHeight="1" x14ac:dyDescent="0.2">
      <c r="A665" s="2"/>
      <c r="B665" s="193"/>
      <c r="C665" s="2"/>
      <c r="D665" s="2"/>
      <c r="E665" s="2"/>
      <c r="F665" s="2"/>
      <c r="G665" s="348"/>
      <c r="H665" s="68"/>
      <c r="I665" s="193"/>
      <c r="J665" s="316"/>
      <c r="K665" s="362"/>
      <c r="L665" s="362"/>
      <c r="M665" s="191"/>
    </row>
    <row r="666" spans="1:15" ht="24.95" customHeight="1" x14ac:dyDescent="0.2">
      <c r="G666" s="70"/>
      <c r="H666" s="68"/>
      <c r="J666" s="76"/>
      <c r="K666" s="229"/>
      <c r="L666" s="229"/>
      <c r="M666" s="66"/>
    </row>
    <row r="667" spans="1:15" ht="24.95" customHeight="1" x14ac:dyDescent="0.25">
      <c r="G667" s="347"/>
      <c r="H667" s="68" t="s">
        <v>303</v>
      </c>
      <c r="I667" s="289" t="s">
        <v>451</v>
      </c>
      <c r="J667" s="317"/>
      <c r="K667" s="363"/>
      <c r="L667" s="363"/>
      <c r="M667" s="257"/>
    </row>
    <row r="668" spans="1:15" ht="24.95" customHeight="1" x14ac:dyDescent="0.2">
      <c r="A668" s="10"/>
      <c r="B668" s="240"/>
      <c r="C668" s="60"/>
      <c r="D668" s="60"/>
      <c r="E668" s="2"/>
      <c r="F668" s="168"/>
      <c r="G668" s="71"/>
      <c r="H668" s="258" t="s">
        <v>274</v>
      </c>
      <c r="I668" s="259" t="s">
        <v>117</v>
      </c>
      <c r="J668" s="371" t="s">
        <v>1057</v>
      </c>
      <c r="K668" s="173" t="s">
        <v>1058</v>
      </c>
      <c r="L668" s="371">
        <v>2022</v>
      </c>
      <c r="M668" s="260"/>
    </row>
    <row r="669" spans="1:15" ht="24.95" customHeight="1" x14ac:dyDescent="0.2">
      <c r="A669" s="173" t="s">
        <v>311</v>
      </c>
      <c r="B669" s="323" t="s">
        <v>312</v>
      </c>
      <c r="C669" s="157" t="s">
        <v>313</v>
      </c>
      <c r="D669" s="157" t="s">
        <v>314</v>
      </c>
      <c r="E669" s="323" t="s">
        <v>327</v>
      </c>
      <c r="F669" s="174" t="s">
        <v>315</v>
      </c>
      <c r="G669" s="71" t="s">
        <v>1042</v>
      </c>
      <c r="H669" s="71"/>
      <c r="I669" s="157"/>
      <c r="J669" s="309" t="s">
        <v>529</v>
      </c>
      <c r="K669" s="173" t="s">
        <v>684</v>
      </c>
      <c r="L669" s="173" t="s">
        <v>1059</v>
      </c>
      <c r="M669" s="160" t="s">
        <v>477</v>
      </c>
    </row>
    <row r="670" spans="1:15" ht="24.95" customHeight="1" thickBot="1" x14ac:dyDescent="0.25">
      <c r="A670" s="177"/>
      <c r="B670" s="240"/>
      <c r="C670" s="178"/>
      <c r="D670" s="178"/>
      <c r="E670" s="341"/>
      <c r="F670" s="179"/>
      <c r="G670" s="71"/>
      <c r="H670" s="261"/>
      <c r="I670" s="183"/>
      <c r="J670" s="372" t="s">
        <v>309</v>
      </c>
      <c r="K670" s="356" t="s">
        <v>309</v>
      </c>
      <c r="L670" s="119" t="s">
        <v>309</v>
      </c>
      <c r="M670" s="222"/>
    </row>
    <row r="671" spans="1:15" ht="24.95" customHeight="1" x14ac:dyDescent="0.2">
      <c r="A671" s="184" t="s">
        <v>322</v>
      </c>
      <c r="B671" s="331" t="s">
        <v>817</v>
      </c>
      <c r="C671" s="71">
        <v>23010112</v>
      </c>
      <c r="D671" s="71">
        <v>70330</v>
      </c>
      <c r="E671" s="241" t="s">
        <v>932</v>
      </c>
      <c r="F671" s="186" t="s">
        <v>317</v>
      </c>
      <c r="G671" s="71" t="s">
        <v>1030</v>
      </c>
      <c r="H671" s="70" t="s">
        <v>449</v>
      </c>
      <c r="I671" s="10" t="s">
        <v>450</v>
      </c>
      <c r="J671" s="198">
        <v>50000000</v>
      </c>
      <c r="K671" s="314"/>
      <c r="L671" s="314">
        <v>50000000</v>
      </c>
      <c r="M671" s="191" t="s">
        <v>702</v>
      </c>
      <c r="O671" s="1" t="s">
        <v>1051</v>
      </c>
    </row>
    <row r="672" spans="1:15" ht="24.95" customHeight="1" x14ac:dyDescent="0.2">
      <c r="A672" s="184" t="s">
        <v>322</v>
      </c>
      <c r="B672" s="331" t="s">
        <v>817</v>
      </c>
      <c r="C672" s="71">
        <v>23050101</v>
      </c>
      <c r="D672" s="71">
        <v>70330</v>
      </c>
      <c r="E672" s="241" t="s">
        <v>932</v>
      </c>
      <c r="F672" s="186" t="s">
        <v>317</v>
      </c>
      <c r="G672" s="71" t="s">
        <v>1030</v>
      </c>
      <c r="H672" s="70"/>
      <c r="I672" s="10" t="s">
        <v>13</v>
      </c>
      <c r="J672" s="198">
        <v>80000000</v>
      </c>
      <c r="K672" s="314"/>
      <c r="L672" s="314"/>
      <c r="M672" s="191"/>
      <c r="O672" s="1" t="s">
        <v>1051</v>
      </c>
    </row>
    <row r="673" spans="1:15" ht="24.95" customHeight="1" x14ac:dyDescent="0.2">
      <c r="A673" s="184"/>
      <c r="B673" s="332"/>
      <c r="C673" s="71"/>
      <c r="D673" s="71"/>
      <c r="E673" s="241"/>
      <c r="F673" s="186"/>
      <c r="G673" s="71"/>
      <c r="H673" s="70"/>
      <c r="I673" s="10"/>
      <c r="J673" s="198"/>
      <c r="K673" s="314"/>
      <c r="L673" s="314"/>
      <c r="M673" s="191"/>
    </row>
    <row r="674" spans="1:15" ht="24.95" customHeight="1" x14ac:dyDescent="0.2">
      <c r="A674" s="184" t="s">
        <v>322</v>
      </c>
      <c r="B674" s="332" t="s">
        <v>818</v>
      </c>
      <c r="C674" s="71">
        <v>23030121</v>
      </c>
      <c r="D674" s="71">
        <v>70330</v>
      </c>
      <c r="E674" s="241" t="s">
        <v>933</v>
      </c>
      <c r="F674" s="186" t="s">
        <v>317</v>
      </c>
      <c r="G674" s="71">
        <v>12621600</v>
      </c>
      <c r="H674" s="71" t="s">
        <v>92</v>
      </c>
      <c r="I674" s="201" t="s">
        <v>1012</v>
      </c>
      <c r="J674" s="198">
        <v>60000000</v>
      </c>
      <c r="K674" s="314"/>
      <c r="L674" s="314">
        <v>40000000</v>
      </c>
      <c r="M674" s="191" t="s">
        <v>692</v>
      </c>
      <c r="O674" s="1" t="s">
        <v>1051</v>
      </c>
    </row>
    <row r="675" spans="1:15" ht="24.95" customHeight="1" x14ac:dyDescent="0.2">
      <c r="A675" s="184" t="s">
        <v>322</v>
      </c>
      <c r="B675" s="332" t="s">
        <v>818</v>
      </c>
      <c r="C675" s="71">
        <v>23030121</v>
      </c>
      <c r="D675" s="71">
        <v>70330</v>
      </c>
      <c r="E675" s="241" t="s">
        <v>933</v>
      </c>
      <c r="F675" s="186" t="s">
        <v>317</v>
      </c>
      <c r="G675" s="71">
        <v>12621600</v>
      </c>
      <c r="H675" s="71"/>
      <c r="I675" s="201"/>
      <c r="J675" s="272">
        <v>80000000</v>
      </c>
      <c r="K675" s="313"/>
      <c r="L675" s="313">
        <v>50000000</v>
      </c>
      <c r="M675" s="191" t="s">
        <v>1538</v>
      </c>
      <c r="O675" s="1" t="s">
        <v>1051</v>
      </c>
    </row>
    <row r="676" spans="1:15" ht="24.95" customHeight="1" x14ac:dyDescent="0.2">
      <c r="A676" s="184"/>
      <c r="B676" s="332"/>
      <c r="C676" s="71"/>
      <c r="D676" s="71"/>
      <c r="E676" s="241"/>
      <c r="F676" s="186"/>
      <c r="G676" s="71"/>
      <c r="H676" s="71"/>
      <c r="I676" s="201"/>
      <c r="J676" s="272"/>
      <c r="K676" s="313"/>
      <c r="L676" s="313"/>
      <c r="M676" s="191" t="s">
        <v>1539</v>
      </c>
    </row>
    <row r="677" spans="1:15" ht="24.95" customHeight="1" x14ac:dyDescent="0.2">
      <c r="A677" s="184"/>
      <c r="B677" s="332"/>
      <c r="C677" s="71"/>
      <c r="D677" s="71"/>
      <c r="E677" s="241"/>
      <c r="F677" s="186"/>
      <c r="G677" s="71"/>
      <c r="H677" s="71"/>
      <c r="I677" s="201"/>
      <c r="J677" s="272"/>
      <c r="K677" s="313"/>
      <c r="L677" s="313">
        <v>23000000</v>
      </c>
      <c r="M677" s="191" t="s">
        <v>1161</v>
      </c>
    </row>
    <row r="678" spans="1:15" ht="24.95" customHeight="1" x14ac:dyDescent="0.2">
      <c r="A678" s="184" t="s">
        <v>322</v>
      </c>
      <c r="B678" s="332" t="s">
        <v>818</v>
      </c>
      <c r="C678" s="71">
        <v>23030121</v>
      </c>
      <c r="D678" s="71">
        <v>70330</v>
      </c>
      <c r="E678" s="241" t="s">
        <v>933</v>
      </c>
      <c r="F678" s="186" t="s">
        <v>317</v>
      </c>
      <c r="G678" s="71" t="s">
        <v>1031</v>
      </c>
      <c r="H678" s="71"/>
      <c r="I678" s="201"/>
      <c r="J678" s="272">
        <v>10000000</v>
      </c>
      <c r="K678" s="313"/>
      <c r="L678" s="313">
        <v>12000000</v>
      </c>
      <c r="M678" s="191" t="s">
        <v>693</v>
      </c>
      <c r="O678" s="1" t="s">
        <v>1051</v>
      </c>
    </row>
    <row r="679" spans="1:15" ht="24.95" customHeight="1" x14ac:dyDescent="0.2">
      <c r="A679" s="184"/>
      <c r="B679" s="332"/>
      <c r="C679" s="71"/>
      <c r="D679" s="71"/>
      <c r="E679" s="241"/>
      <c r="F679" s="186"/>
      <c r="G679" s="71"/>
      <c r="H679" s="71"/>
      <c r="I679" s="201"/>
      <c r="J679" s="272"/>
      <c r="K679" s="313"/>
      <c r="L679" s="313"/>
      <c r="M679" s="191" t="s">
        <v>1162</v>
      </c>
    </row>
    <row r="680" spans="1:15" ht="24.95" customHeight="1" x14ac:dyDescent="0.2">
      <c r="A680" s="184" t="s">
        <v>322</v>
      </c>
      <c r="B680" s="332" t="s">
        <v>818</v>
      </c>
      <c r="C680" s="71">
        <v>23010105</v>
      </c>
      <c r="D680" s="71">
        <v>70330</v>
      </c>
      <c r="E680" s="241" t="s">
        <v>933</v>
      </c>
      <c r="F680" s="186" t="s">
        <v>317</v>
      </c>
      <c r="G680" s="71" t="s">
        <v>1030</v>
      </c>
      <c r="H680" s="71"/>
      <c r="I680" s="201"/>
      <c r="J680" s="272">
        <v>50000000</v>
      </c>
      <c r="K680" s="313"/>
      <c r="L680" s="313">
        <v>2000000</v>
      </c>
      <c r="M680" s="191" t="s">
        <v>1163</v>
      </c>
      <c r="O680" s="1" t="s">
        <v>1051</v>
      </c>
    </row>
    <row r="681" spans="1:15" ht="24.95" customHeight="1" x14ac:dyDescent="0.2">
      <c r="A681" s="184"/>
      <c r="B681" s="332"/>
      <c r="C681" s="71"/>
      <c r="D681" s="71"/>
      <c r="E681" s="241"/>
      <c r="F681" s="186"/>
      <c r="G681" s="71"/>
      <c r="H681" s="71"/>
      <c r="I681" s="201"/>
      <c r="J681" s="272"/>
      <c r="K681" s="313"/>
      <c r="L681" s="313">
        <v>3000000</v>
      </c>
      <c r="M681" s="191" t="s">
        <v>1164</v>
      </c>
    </row>
    <row r="682" spans="1:15" ht="24.95" customHeight="1" x14ac:dyDescent="0.2">
      <c r="A682" s="184"/>
      <c r="B682" s="332"/>
      <c r="C682" s="71"/>
      <c r="D682" s="71"/>
      <c r="E682" s="241"/>
      <c r="F682" s="186"/>
      <c r="G682" s="71"/>
      <c r="H682" s="71"/>
      <c r="I682" s="201"/>
      <c r="J682" s="272"/>
      <c r="K682" s="313"/>
      <c r="L682" s="313">
        <v>20000000</v>
      </c>
      <c r="M682" s="191" t="s">
        <v>1165</v>
      </c>
    </row>
    <row r="683" spans="1:15" ht="24.95" customHeight="1" x14ac:dyDescent="0.2">
      <c r="A683" s="184" t="s">
        <v>322</v>
      </c>
      <c r="B683" s="332" t="s">
        <v>818</v>
      </c>
      <c r="C683" s="71">
        <v>23030121</v>
      </c>
      <c r="D683" s="71">
        <v>70330</v>
      </c>
      <c r="E683" s="241" t="s">
        <v>933</v>
      </c>
      <c r="F683" s="186" t="s">
        <v>317</v>
      </c>
      <c r="G683" s="71" t="s">
        <v>1030</v>
      </c>
      <c r="H683" s="71"/>
      <c r="I683" s="201"/>
      <c r="J683" s="272"/>
      <c r="K683" s="313"/>
      <c r="L683" s="313"/>
      <c r="M683" s="191"/>
    </row>
    <row r="684" spans="1:15" ht="24.95" customHeight="1" x14ac:dyDescent="0.2">
      <c r="A684" s="184" t="s">
        <v>322</v>
      </c>
      <c r="B684" s="332" t="s">
        <v>818</v>
      </c>
      <c r="C684" s="71">
        <v>23020101</v>
      </c>
      <c r="D684" s="71">
        <v>70330</v>
      </c>
      <c r="E684" s="241" t="s">
        <v>934</v>
      </c>
      <c r="F684" s="186" t="s">
        <v>317</v>
      </c>
      <c r="G684" s="71" t="s">
        <v>1030</v>
      </c>
      <c r="H684" s="71" t="s">
        <v>93</v>
      </c>
      <c r="I684" s="201" t="s">
        <v>239</v>
      </c>
      <c r="J684" s="198">
        <v>69500000</v>
      </c>
      <c r="K684" s="314">
        <v>4500000</v>
      </c>
      <c r="L684" s="314">
        <v>10000000</v>
      </c>
      <c r="M684" s="191" t="s">
        <v>1166</v>
      </c>
      <c r="O684" s="1" t="s">
        <v>1051</v>
      </c>
    </row>
    <row r="685" spans="1:15" ht="24.95" customHeight="1" x14ac:dyDescent="0.2">
      <c r="A685" s="184" t="s">
        <v>322</v>
      </c>
      <c r="B685" s="332" t="s">
        <v>818</v>
      </c>
      <c r="C685" s="71">
        <v>23030121</v>
      </c>
      <c r="D685" s="71">
        <v>70330</v>
      </c>
      <c r="E685" s="241" t="s">
        <v>934</v>
      </c>
      <c r="F685" s="186" t="s">
        <v>317</v>
      </c>
      <c r="G685" s="71" t="s">
        <v>1030</v>
      </c>
      <c r="H685" s="71"/>
      <c r="I685" s="201"/>
      <c r="J685" s="198">
        <v>75500000</v>
      </c>
      <c r="K685" s="314"/>
      <c r="L685" s="314">
        <v>40000000</v>
      </c>
      <c r="M685" s="191" t="s">
        <v>1167</v>
      </c>
      <c r="O685" s="1" t="s">
        <v>1051</v>
      </c>
    </row>
    <row r="686" spans="1:15" ht="24.95" customHeight="1" x14ac:dyDescent="0.2">
      <c r="A686" s="184" t="s">
        <v>322</v>
      </c>
      <c r="B686" s="332" t="s">
        <v>818</v>
      </c>
      <c r="C686" s="71"/>
      <c r="D686" s="71"/>
      <c r="E686" s="241"/>
      <c r="F686" s="186"/>
      <c r="G686" s="71"/>
      <c r="H686" s="71"/>
      <c r="I686" s="201"/>
      <c r="J686" s="198"/>
      <c r="K686" s="314"/>
      <c r="L686" s="314"/>
      <c r="M686" s="191" t="s">
        <v>1168</v>
      </c>
    </row>
    <row r="687" spans="1:15" ht="24.95" customHeight="1" x14ac:dyDescent="0.2">
      <c r="A687" s="184" t="s">
        <v>322</v>
      </c>
      <c r="B687" s="332" t="s">
        <v>818</v>
      </c>
      <c r="C687" s="71">
        <v>23030101</v>
      </c>
      <c r="D687" s="71">
        <v>70330</v>
      </c>
      <c r="E687" s="241" t="s">
        <v>934</v>
      </c>
      <c r="F687" s="186" t="s">
        <v>317</v>
      </c>
      <c r="G687" s="71" t="s">
        <v>1030</v>
      </c>
      <c r="H687" s="71"/>
      <c r="I687" s="201"/>
      <c r="J687" s="198">
        <v>17500000</v>
      </c>
      <c r="K687" s="314"/>
      <c r="L687" s="314">
        <v>19470857.199999999</v>
      </c>
      <c r="M687" s="191" t="s">
        <v>1169</v>
      </c>
      <c r="O687" s="1" t="s">
        <v>1051</v>
      </c>
    </row>
    <row r="688" spans="1:15" ht="24.95" customHeight="1" x14ac:dyDescent="0.2">
      <c r="A688" s="184" t="s">
        <v>322</v>
      </c>
      <c r="B688" s="332" t="s">
        <v>818</v>
      </c>
      <c r="C688" s="71">
        <v>23030105</v>
      </c>
      <c r="D688" s="71">
        <v>70330</v>
      </c>
      <c r="E688" s="241" t="s">
        <v>934</v>
      </c>
      <c r="F688" s="186" t="s">
        <v>317</v>
      </c>
      <c r="G688" s="71" t="s">
        <v>1030</v>
      </c>
      <c r="H688" s="71"/>
      <c r="I688" s="201"/>
      <c r="J688" s="198">
        <v>37500000</v>
      </c>
      <c r="K688" s="314"/>
      <c r="L688" s="314">
        <v>18000000</v>
      </c>
      <c r="M688" s="191" t="s">
        <v>1170</v>
      </c>
      <c r="O688" s="1" t="s">
        <v>1051</v>
      </c>
    </row>
    <row r="689" spans="1:15" ht="24.95" customHeight="1" x14ac:dyDescent="0.2">
      <c r="A689" s="184"/>
      <c r="B689" s="332"/>
      <c r="C689" s="71"/>
      <c r="D689" s="71"/>
      <c r="E689" s="241"/>
      <c r="F689" s="186"/>
      <c r="G689" s="71"/>
      <c r="H689" s="70"/>
      <c r="I689" s="201"/>
      <c r="J689" s="198"/>
      <c r="K689" s="314"/>
      <c r="L689" s="314">
        <v>18000000</v>
      </c>
      <c r="M689" s="191" t="s">
        <v>1171</v>
      </c>
    </row>
    <row r="690" spans="1:15" ht="24.95" customHeight="1" x14ac:dyDescent="0.2">
      <c r="A690" s="184"/>
      <c r="B690" s="332"/>
      <c r="C690" s="71"/>
      <c r="D690" s="71"/>
      <c r="E690" s="241"/>
      <c r="F690" s="186"/>
      <c r="G690" s="71"/>
      <c r="H690" s="70"/>
      <c r="I690" s="201"/>
      <c r="J690" s="198"/>
      <c r="K690" s="314"/>
      <c r="L690" s="314">
        <v>9529142.8000000007</v>
      </c>
      <c r="M690" s="191" t="s">
        <v>1172</v>
      </c>
    </row>
    <row r="691" spans="1:15" ht="24.95" customHeight="1" x14ac:dyDescent="0.2">
      <c r="A691" s="184"/>
      <c r="B691" s="332"/>
      <c r="C691" s="71"/>
      <c r="D691" s="71"/>
      <c r="E691" s="241"/>
      <c r="F691" s="186"/>
      <c r="G691" s="71"/>
      <c r="H691" s="70"/>
      <c r="I691" s="201"/>
      <c r="J691" s="198"/>
      <c r="K691" s="314"/>
      <c r="L691" s="314">
        <v>35000000</v>
      </c>
      <c r="M691" s="191" t="s">
        <v>1173</v>
      </c>
    </row>
    <row r="692" spans="1:15" ht="24.95" customHeight="1" x14ac:dyDescent="0.2">
      <c r="A692" s="9"/>
      <c r="B692" s="332"/>
      <c r="C692" s="60"/>
      <c r="D692" s="60"/>
      <c r="E692" s="241"/>
      <c r="F692" s="168"/>
      <c r="G692" s="71"/>
      <c r="H692" s="68"/>
      <c r="I692" s="201"/>
      <c r="J692" s="74"/>
      <c r="K692" s="229"/>
      <c r="L692" s="229"/>
      <c r="M692" s="191"/>
    </row>
    <row r="693" spans="1:15" ht="24.95" customHeight="1" x14ac:dyDescent="0.2">
      <c r="A693" s="184" t="s">
        <v>322</v>
      </c>
      <c r="B693" s="332">
        <v>2605100100</v>
      </c>
      <c r="C693" s="71">
        <v>23020101</v>
      </c>
      <c r="D693" s="71">
        <v>70330</v>
      </c>
      <c r="E693" s="241" t="s">
        <v>935</v>
      </c>
      <c r="F693" s="186" t="s">
        <v>317</v>
      </c>
      <c r="G693" s="71">
        <v>12621600</v>
      </c>
      <c r="H693" s="70" t="s">
        <v>94</v>
      </c>
      <c r="I693" s="201" t="s">
        <v>1004</v>
      </c>
      <c r="J693" s="198">
        <v>700000000</v>
      </c>
      <c r="K693" s="314"/>
      <c r="L693" s="314">
        <v>50000000</v>
      </c>
      <c r="M693" s="191" t="s">
        <v>530</v>
      </c>
      <c r="O693" s="1" t="s">
        <v>1051</v>
      </c>
    </row>
    <row r="694" spans="1:15" ht="24.95" customHeight="1" x14ac:dyDescent="0.2">
      <c r="A694" s="184"/>
      <c r="B694" s="332"/>
      <c r="C694" s="71"/>
      <c r="D694" s="71"/>
      <c r="E694" s="241"/>
      <c r="F694" s="186"/>
      <c r="G694" s="71"/>
      <c r="H694" s="70"/>
      <c r="I694" s="201"/>
      <c r="J694" s="198"/>
      <c r="K694" s="314"/>
      <c r="L694" s="313">
        <v>100000000</v>
      </c>
      <c r="M694" s="191" t="s">
        <v>1252</v>
      </c>
    </row>
    <row r="695" spans="1:15" ht="24.95" customHeight="1" x14ac:dyDescent="0.2">
      <c r="A695" s="184"/>
      <c r="B695" s="332"/>
      <c r="C695" s="71"/>
      <c r="D695" s="71"/>
      <c r="E695" s="241"/>
      <c r="F695" s="186"/>
      <c r="G695" s="71"/>
      <c r="H695" s="72"/>
      <c r="I695" s="201"/>
      <c r="J695" s="272"/>
      <c r="K695" s="313"/>
      <c r="L695" s="313">
        <v>78700000</v>
      </c>
      <c r="M695" s="191" t="s">
        <v>1253</v>
      </c>
    </row>
    <row r="696" spans="1:15" ht="24.95" customHeight="1" x14ac:dyDescent="0.2">
      <c r="A696" s="184"/>
      <c r="B696" s="332"/>
      <c r="C696" s="71"/>
      <c r="D696" s="71"/>
      <c r="E696" s="241"/>
      <c r="F696" s="186"/>
      <c r="G696" s="71"/>
      <c r="H696" s="72"/>
      <c r="I696" s="201"/>
      <c r="J696" s="272"/>
      <c r="K696" s="313"/>
      <c r="L696" s="313">
        <v>21000000</v>
      </c>
      <c r="M696" s="191" t="s">
        <v>1254</v>
      </c>
    </row>
    <row r="697" spans="1:15" ht="24.95" customHeight="1" x14ac:dyDescent="0.2">
      <c r="A697" s="184"/>
      <c r="B697" s="332"/>
      <c r="C697" s="71"/>
      <c r="D697" s="71"/>
      <c r="E697" s="241"/>
      <c r="F697" s="186"/>
      <c r="G697" s="71"/>
      <c r="H697" s="72"/>
      <c r="I697" s="201"/>
      <c r="J697" s="272"/>
      <c r="K697" s="313"/>
      <c r="L697" s="313">
        <v>30000000</v>
      </c>
      <c r="M697" s="191" t="s">
        <v>1255</v>
      </c>
    </row>
    <row r="698" spans="1:15" ht="24.95" customHeight="1" x14ac:dyDescent="0.2">
      <c r="A698" s="184"/>
      <c r="B698" s="332"/>
      <c r="C698" s="71"/>
      <c r="D698" s="71"/>
      <c r="E698" s="241"/>
      <c r="F698" s="186"/>
      <c r="G698" s="71"/>
      <c r="H698" s="72"/>
      <c r="I698" s="201"/>
      <c r="J698" s="272"/>
      <c r="K698" s="313"/>
      <c r="L698" s="313">
        <v>45000000</v>
      </c>
      <c r="M698" s="191" t="s">
        <v>1256</v>
      </c>
    </row>
    <row r="699" spans="1:15" ht="24.95" customHeight="1" x14ac:dyDescent="0.2">
      <c r="A699" s="184"/>
      <c r="B699" s="332"/>
      <c r="C699" s="71"/>
      <c r="D699" s="71"/>
      <c r="E699" s="241"/>
      <c r="F699" s="186"/>
      <c r="G699" s="71"/>
      <c r="H699" s="72"/>
      <c r="I699" s="201"/>
      <c r="J699" s="272"/>
      <c r="K699" s="313"/>
      <c r="L699" s="313">
        <v>25300000</v>
      </c>
      <c r="M699" s="191" t="s">
        <v>1257</v>
      </c>
    </row>
    <row r="700" spans="1:15" ht="24.95" customHeight="1" x14ac:dyDescent="0.2">
      <c r="A700" s="2"/>
      <c r="B700" s="332"/>
      <c r="C700" s="2"/>
      <c r="D700" s="2"/>
      <c r="E700" s="241"/>
      <c r="F700" s="2"/>
      <c r="G700" s="71"/>
      <c r="H700" s="72"/>
      <c r="I700" s="201"/>
      <c r="J700" s="272"/>
      <c r="K700" s="313"/>
      <c r="L700" s="313"/>
      <c r="M700" s="191"/>
    </row>
    <row r="701" spans="1:15" ht="24.95" customHeight="1" x14ac:dyDescent="0.2">
      <c r="A701" s="184" t="s">
        <v>322</v>
      </c>
      <c r="B701" s="332" t="s">
        <v>819</v>
      </c>
      <c r="C701" s="71">
        <v>23020121</v>
      </c>
      <c r="D701" s="71">
        <v>70330</v>
      </c>
      <c r="E701" s="241" t="s">
        <v>936</v>
      </c>
      <c r="F701" s="186" t="s">
        <v>317</v>
      </c>
      <c r="G701" s="71" t="s">
        <v>1030</v>
      </c>
      <c r="H701" s="72" t="s">
        <v>30</v>
      </c>
      <c r="I701" s="201" t="s">
        <v>243</v>
      </c>
      <c r="J701" s="198">
        <v>35000000</v>
      </c>
      <c r="K701" s="314"/>
      <c r="L701" s="314">
        <v>30000000</v>
      </c>
      <c r="M701" s="191" t="s">
        <v>1540</v>
      </c>
      <c r="O701" s="1" t="s">
        <v>1051</v>
      </c>
    </row>
    <row r="702" spans="1:15" ht="24.95" customHeight="1" x14ac:dyDescent="0.2">
      <c r="A702" s="184" t="s">
        <v>322</v>
      </c>
      <c r="B702" s="332" t="s">
        <v>819</v>
      </c>
      <c r="C702" s="71">
        <v>23020105</v>
      </c>
      <c r="D702" s="71">
        <v>70330</v>
      </c>
      <c r="E702" s="241" t="s">
        <v>936</v>
      </c>
      <c r="F702" s="186" t="s">
        <v>317</v>
      </c>
      <c r="G702" s="71" t="s">
        <v>1030</v>
      </c>
      <c r="H702" s="70"/>
      <c r="I702" s="201"/>
      <c r="J702" s="272">
        <v>5000000</v>
      </c>
      <c r="K702" s="313"/>
      <c r="L702" s="313"/>
      <c r="M702" s="191"/>
      <c r="O702" s="1" t="s">
        <v>1051</v>
      </c>
    </row>
    <row r="703" spans="1:15" ht="24.95" customHeight="1" x14ac:dyDescent="0.2">
      <c r="A703" s="9"/>
      <c r="B703" s="332"/>
      <c r="C703" s="60"/>
      <c r="D703" s="60"/>
      <c r="E703" s="241"/>
      <c r="F703" s="168"/>
      <c r="G703" s="71"/>
      <c r="H703" s="68"/>
      <c r="I703" s="201"/>
      <c r="J703" s="198"/>
      <c r="K703" s="314"/>
      <c r="L703" s="314"/>
      <c r="M703" s="191"/>
    </row>
    <row r="704" spans="1:15" ht="24.95" customHeight="1" x14ac:dyDescent="0.2">
      <c r="A704" s="184" t="s">
        <v>322</v>
      </c>
      <c r="B704" s="332" t="s">
        <v>820</v>
      </c>
      <c r="C704" s="71">
        <v>23050101</v>
      </c>
      <c r="D704" s="71">
        <v>70330</v>
      </c>
      <c r="E704" s="241" t="s">
        <v>937</v>
      </c>
      <c r="F704" s="186" t="s">
        <v>317</v>
      </c>
      <c r="G704" s="71" t="s">
        <v>1030</v>
      </c>
      <c r="H704" s="72" t="s">
        <v>154</v>
      </c>
      <c r="I704" s="208" t="s">
        <v>155</v>
      </c>
      <c r="J704" s="198">
        <v>30000000</v>
      </c>
      <c r="K704" s="314"/>
      <c r="L704" s="314">
        <v>12000000</v>
      </c>
      <c r="M704" s="191" t="s">
        <v>1174</v>
      </c>
      <c r="O704" s="1" t="s">
        <v>1051</v>
      </c>
    </row>
    <row r="705" spans="1:16" ht="24.95" customHeight="1" x14ac:dyDescent="0.2">
      <c r="A705" s="184"/>
      <c r="B705" s="332"/>
      <c r="C705" s="71"/>
      <c r="D705" s="71"/>
      <c r="E705" s="241"/>
      <c r="F705" s="186"/>
      <c r="G705" s="71"/>
      <c r="H705" s="70"/>
      <c r="I705" s="208"/>
      <c r="J705" s="198"/>
      <c r="K705" s="314"/>
      <c r="L705" s="314">
        <v>10000000</v>
      </c>
      <c r="M705" s="191" t="s">
        <v>1175</v>
      </c>
    </row>
    <row r="706" spans="1:16" ht="24.95" customHeight="1" x14ac:dyDescent="0.2">
      <c r="A706" s="184"/>
      <c r="B706" s="251"/>
      <c r="C706" s="71"/>
      <c r="D706" s="71"/>
      <c r="E706" s="241"/>
      <c r="F706" s="186"/>
      <c r="G706" s="71"/>
      <c r="H706" s="70"/>
      <c r="I706" s="208"/>
      <c r="J706" s="272"/>
      <c r="K706" s="313"/>
      <c r="L706" s="313">
        <v>8000000</v>
      </c>
      <c r="M706" s="191" t="s">
        <v>1176</v>
      </c>
    </row>
    <row r="707" spans="1:16" ht="24.95" customHeight="1" x14ac:dyDescent="0.2">
      <c r="A707" s="252"/>
      <c r="B707" s="333"/>
      <c r="C707" s="253"/>
      <c r="D707" s="253"/>
      <c r="E707" s="253"/>
      <c r="F707" s="253"/>
      <c r="G707" s="346"/>
      <c r="H707" s="216" t="s">
        <v>528</v>
      </c>
      <c r="I707" s="217"/>
      <c r="J707" s="315">
        <f>SUM(J671:J706)</f>
        <v>1300000000</v>
      </c>
      <c r="K707" s="315">
        <f>SUM(K671:K706)</f>
        <v>4500000</v>
      </c>
      <c r="L707" s="315">
        <f>SUM(L671:L706)</f>
        <v>760000000</v>
      </c>
      <c r="M707" s="256"/>
    </row>
    <row r="708" spans="1:16" ht="24.95" customHeight="1" x14ac:dyDescent="0.2">
      <c r="A708" s="2"/>
      <c r="B708" s="193"/>
      <c r="C708" s="2"/>
      <c r="D708" s="2"/>
      <c r="E708" s="2"/>
      <c r="F708" s="2"/>
      <c r="G708" s="348"/>
      <c r="H708" s="194"/>
      <c r="I708" s="244"/>
      <c r="J708" s="318"/>
      <c r="K708" s="313"/>
      <c r="L708" s="313"/>
      <c r="M708" s="191"/>
    </row>
    <row r="709" spans="1:16" ht="24.95" customHeight="1" x14ac:dyDescent="0.2">
      <c r="A709" s="2"/>
      <c r="B709" s="193"/>
      <c r="C709" s="2"/>
      <c r="D709" s="2"/>
      <c r="E709" s="2"/>
      <c r="F709" s="2"/>
      <c r="G709" s="70"/>
      <c r="H709" s="194"/>
      <c r="I709" s="244"/>
      <c r="J709" s="318"/>
      <c r="K709" s="313"/>
      <c r="L709" s="313"/>
      <c r="M709" s="191"/>
    </row>
    <row r="710" spans="1:16" ht="24.95" customHeight="1" x14ac:dyDescent="0.2">
      <c r="A710" s="2"/>
      <c r="B710" s="193"/>
      <c r="C710" s="2"/>
      <c r="D710" s="2"/>
      <c r="E710" s="2"/>
      <c r="F710" s="2"/>
      <c r="G710" s="70"/>
      <c r="H710" s="68"/>
      <c r="I710" s="193"/>
      <c r="J710" s="305"/>
      <c r="K710" s="359"/>
      <c r="L710" s="359"/>
      <c r="M710" s="191"/>
    </row>
    <row r="711" spans="1:16" ht="24.95" customHeight="1" x14ac:dyDescent="0.2">
      <c r="A711" s="2"/>
      <c r="B711" s="193"/>
      <c r="C711" s="2"/>
      <c r="D711" s="2"/>
      <c r="E711" s="2"/>
      <c r="F711" s="2"/>
      <c r="G711" s="70"/>
      <c r="H711" s="68"/>
      <c r="I711" s="162"/>
      <c r="J711" s="305"/>
      <c r="K711" s="359"/>
      <c r="L711" s="359"/>
      <c r="M711" s="262"/>
    </row>
    <row r="712" spans="1:16" ht="24.95" customHeight="1" x14ac:dyDescent="0.25">
      <c r="A712" s="2"/>
      <c r="B712" s="193"/>
      <c r="C712" s="2"/>
      <c r="D712" s="2"/>
      <c r="E712" s="2"/>
      <c r="F712" s="2"/>
      <c r="G712" s="347"/>
      <c r="H712" s="68" t="s">
        <v>303</v>
      </c>
      <c r="I712" s="289" t="s">
        <v>452</v>
      </c>
      <c r="J712" s="305"/>
      <c r="K712" s="359"/>
      <c r="L712" s="359"/>
      <c r="M712" s="262"/>
    </row>
    <row r="713" spans="1:16" ht="24.95" customHeight="1" x14ac:dyDescent="0.2">
      <c r="A713" s="263"/>
      <c r="B713" s="329"/>
      <c r="C713" s="291"/>
      <c r="D713" s="291"/>
      <c r="E713" s="293"/>
      <c r="F713" s="292"/>
      <c r="G713" s="71"/>
      <c r="H713" s="258" t="s">
        <v>274</v>
      </c>
      <c r="I713" s="259" t="s">
        <v>117</v>
      </c>
      <c r="J713" s="371" t="s">
        <v>1057</v>
      </c>
      <c r="K713" s="371" t="s">
        <v>1058</v>
      </c>
      <c r="L713" s="371">
        <v>2022</v>
      </c>
      <c r="M713" s="260"/>
    </row>
    <row r="714" spans="1:16" ht="24.95" customHeight="1" x14ac:dyDescent="0.2">
      <c r="A714" s="206"/>
      <c r="B714" s="240"/>
      <c r="C714" s="60"/>
      <c r="D714" s="60"/>
      <c r="E714" s="2"/>
      <c r="F714" s="168"/>
      <c r="G714" s="71"/>
      <c r="H714" s="72"/>
      <c r="I714" s="173"/>
      <c r="J714" s="309" t="s">
        <v>529</v>
      </c>
      <c r="K714" s="173" t="s">
        <v>684</v>
      </c>
      <c r="L714" s="173" t="s">
        <v>1059</v>
      </c>
      <c r="M714" s="160" t="s">
        <v>477</v>
      </c>
    </row>
    <row r="715" spans="1:16" ht="24.95" customHeight="1" thickBot="1" x14ac:dyDescent="0.25">
      <c r="A715" s="294" t="s">
        <v>311</v>
      </c>
      <c r="B715" s="334" t="s">
        <v>312</v>
      </c>
      <c r="C715" s="295" t="s">
        <v>313</v>
      </c>
      <c r="D715" s="295" t="s">
        <v>314</v>
      </c>
      <c r="E715" s="323" t="s">
        <v>327</v>
      </c>
      <c r="F715" s="296" t="s">
        <v>315</v>
      </c>
      <c r="G715" s="71" t="s">
        <v>1043</v>
      </c>
      <c r="H715" s="221"/>
      <c r="I715" s="181"/>
      <c r="J715" s="373" t="s">
        <v>309</v>
      </c>
      <c r="K715" s="356" t="s">
        <v>309</v>
      </c>
      <c r="L715" s="119" t="s">
        <v>309</v>
      </c>
      <c r="M715" s="222"/>
    </row>
    <row r="716" spans="1:16" ht="24.95" customHeight="1" x14ac:dyDescent="0.2">
      <c r="A716" s="230"/>
      <c r="B716" s="331"/>
      <c r="C716" s="71"/>
      <c r="D716" s="71"/>
      <c r="E716" s="342"/>
      <c r="F716" s="186"/>
      <c r="G716" s="71"/>
      <c r="H716" s="68"/>
      <c r="I716" s="171"/>
      <c r="J716" s="319"/>
      <c r="K716" s="364"/>
      <c r="L716" s="364"/>
      <c r="M716" s="191"/>
    </row>
    <row r="717" spans="1:16" ht="24.95" customHeight="1" x14ac:dyDescent="0.2">
      <c r="A717" s="230" t="s">
        <v>319</v>
      </c>
      <c r="B717" s="190">
        <v>3500100100</v>
      </c>
      <c r="C717" s="71">
        <v>23040101</v>
      </c>
      <c r="D717" s="71">
        <v>70422</v>
      </c>
      <c r="E717" s="241" t="s">
        <v>938</v>
      </c>
      <c r="F717" s="186" t="s">
        <v>317</v>
      </c>
      <c r="G717" s="71">
        <v>12621600</v>
      </c>
      <c r="H717" s="264" t="s">
        <v>204</v>
      </c>
      <c r="I717" s="265" t="s">
        <v>1005</v>
      </c>
      <c r="J717" s="198">
        <v>29000000</v>
      </c>
      <c r="K717" s="314">
        <v>5000000</v>
      </c>
      <c r="L717" s="314">
        <v>20000000</v>
      </c>
      <c r="M717" s="160" t="s">
        <v>710</v>
      </c>
      <c r="P717" s="1" t="s">
        <v>1055</v>
      </c>
    </row>
    <row r="718" spans="1:16" ht="24.95" customHeight="1" x14ac:dyDescent="0.2">
      <c r="A718" s="230" t="s">
        <v>319</v>
      </c>
      <c r="B718" s="190">
        <v>3500100100</v>
      </c>
      <c r="C718" s="71">
        <v>23040101</v>
      </c>
      <c r="D718" s="71">
        <v>70422</v>
      </c>
      <c r="E718" s="241" t="s">
        <v>938</v>
      </c>
      <c r="F718" s="186" t="s">
        <v>317</v>
      </c>
      <c r="G718" s="71">
        <v>12621600</v>
      </c>
      <c r="H718" s="264"/>
      <c r="I718" s="188"/>
      <c r="J718" s="272">
        <v>17000000</v>
      </c>
      <c r="K718" s="313"/>
      <c r="L718" s="313">
        <v>16000000</v>
      </c>
      <c r="M718" s="160" t="s">
        <v>1410</v>
      </c>
      <c r="P718" s="1" t="s">
        <v>1055</v>
      </c>
    </row>
    <row r="719" spans="1:16" ht="24.95" customHeight="1" x14ac:dyDescent="0.2">
      <c r="A719" s="230" t="s">
        <v>319</v>
      </c>
      <c r="B719" s="190">
        <v>3500100100</v>
      </c>
      <c r="C719" s="71">
        <v>23030121</v>
      </c>
      <c r="D719" s="71">
        <v>70422</v>
      </c>
      <c r="E719" s="241" t="s">
        <v>938</v>
      </c>
      <c r="F719" s="186" t="s">
        <v>317</v>
      </c>
      <c r="G719" s="71" t="s">
        <v>1030</v>
      </c>
      <c r="H719" s="264"/>
      <c r="I719" s="188"/>
      <c r="J719" s="272">
        <v>16000000</v>
      </c>
      <c r="K719" s="313"/>
      <c r="L719" s="313">
        <v>18000000</v>
      </c>
      <c r="M719" s="160" t="s">
        <v>1411</v>
      </c>
      <c r="P719" s="1" t="s">
        <v>1055</v>
      </c>
    </row>
    <row r="720" spans="1:16" ht="24.95" customHeight="1" x14ac:dyDescent="0.2">
      <c r="A720" s="206"/>
      <c r="B720" s="169"/>
      <c r="C720" s="60"/>
      <c r="D720" s="60"/>
      <c r="E720" s="241"/>
      <c r="F720" s="168"/>
      <c r="G720" s="71"/>
      <c r="H720" s="68"/>
      <c r="I720" s="188"/>
      <c r="J720" s="320"/>
      <c r="K720" s="365"/>
      <c r="L720" s="365"/>
      <c r="M720" s="160"/>
    </row>
    <row r="721" spans="1:17" ht="24.95" customHeight="1" x14ac:dyDescent="0.2">
      <c r="A721" s="230" t="s">
        <v>319</v>
      </c>
      <c r="B721" s="190">
        <v>3500100100</v>
      </c>
      <c r="C721" s="71">
        <v>23020119</v>
      </c>
      <c r="D721" s="71">
        <v>70422</v>
      </c>
      <c r="E721" s="241" t="s">
        <v>939</v>
      </c>
      <c r="F721" s="186" t="s">
        <v>317</v>
      </c>
      <c r="G721" s="71">
        <v>12611200</v>
      </c>
      <c r="H721" s="194" t="s">
        <v>151</v>
      </c>
      <c r="I721" s="188" t="s">
        <v>152</v>
      </c>
      <c r="J721" s="198">
        <v>0</v>
      </c>
      <c r="K721" s="314"/>
      <c r="L721" s="314">
        <v>0</v>
      </c>
      <c r="M721" s="160"/>
    </row>
    <row r="722" spans="1:17" ht="24.95" customHeight="1" x14ac:dyDescent="0.2">
      <c r="A722" s="184"/>
      <c r="B722" s="190"/>
      <c r="C722" s="71"/>
      <c r="D722" s="71"/>
      <c r="E722" s="241"/>
      <c r="F722" s="186"/>
      <c r="G722" s="71"/>
      <c r="H722" s="194"/>
      <c r="I722" s="188"/>
      <c r="J722" s="198"/>
      <c r="K722" s="314"/>
      <c r="L722" s="314"/>
      <c r="M722" s="160"/>
    </row>
    <row r="723" spans="1:17" ht="30" customHeight="1" x14ac:dyDescent="0.2">
      <c r="A723" s="69" t="s">
        <v>321</v>
      </c>
      <c r="B723" s="190">
        <v>1700100100</v>
      </c>
      <c r="C723" s="71">
        <v>23030106</v>
      </c>
      <c r="D723" s="71">
        <v>70922</v>
      </c>
      <c r="E723" s="241" t="s">
        <v>940</v>
      </c>
      <c r="F723" s="186" t="s">
        <v>317</v>
      </c>
      <c r="G723" s="71" t="s">
        <v>1038</v>
      </c>
      <c r="H723" s="187" t="s">
        <v>113</v>
      </c>
      <c r="I723" s="188" t="s">
        <v>1029</v>
      </c>
      <c r="J723" s="272">
        <v>77602429</v>
      </c>
      <c r="K723" s="313">
        <v>73402621.879999995</v>
      </c>
      <c r="L723" s="314">
        <v>400000000</v>
      </c>
      <c r="M723" s="189" t="s">
        <v>1581</v>
      </c>
      <c r="O723" s="1" t="s">
        <v>1051</v>
      </c>
    </row>
    <row r="724" spans="1:17" ht="24.95" customHeight="1" x14ac:dyDescent="0.2">
      <c r="A724" s="69" t="s">
        <v>321</v>
      </c>
      <c r="B724" s="190">
        <v>1700100100</v>
      </c>
      <c r="C724" s="71">
        <v>23030106</v>
      </c>
      <c r="D724" s="71">
        <v>70922</v>
      </c>
      <c r="E724" s="241" t="s">
        <v>940</v>
      </c>
      <c r="F724" s="186" t="s">
        <v>317</v>
      </c>
      <c r="G724" s="71" t="s">
        <v>1038</v>
      </c>
      <c r="H724" s="187"/>
      <c r="I724" s="188"/>
      <c r="J724" s="272">
        <v>62629029</v>
      </c>
      <c r="K724" s="313"/>
      <c r="L724" s="366"/>
      <c r="M724" s="302" t="s">
        <v>1276</v>
      </c>
      <c r="O724" s="1" t="s">
        <v>1051</v>
      </c>
      <c r="Q724" s="313">
        <v>10882410</v>
      </c>
    </row>
    <row r="725" spans="1:17" ht="30" customHeight="1" x14ac:dyDescent="0.2">
      <c r="A725" s="69" t="s">
        <v>321</v>
      </c>
      <c r="B725" s="190">
        <v>1700100100</v>
      </c>
      <c r="C725" s="71">
        <v>23030106</v>
      </c>
      <c r="D725" s="71">
        <v>70922</v>
      </c>
      <c r="E725" s="241" t="s">
        <v>940</v>
      </c>
      <c r="F725" s="186" t="s">
        <v>317</v>
      </c>
      <c r="G725" s="71" t="s">
        <v>1038</v>
      </c>
      <c r="H725" s="187"/>
      <c r="I725" s="188"/>
      <c r="J725" s="272">
        <v>67913811</v>
      </c>
      <c r="K725" s="313"/>
      <c r="L725" s="314">
        <v>7254940</v>
      </c>
      <c r="M725" s="189" t="s">
        <v>1571</v>
      </c>
      <c r="O725" s="1" t="s">
        <v>1051</v>
      </c>
      <c r="Q725" s="313">
        <v>62629028</v>
      </c>
    </row>
    <row r="726" spans="1:17" ht="30" customHeight="1" x14ac:dyDescent="0.2">
      <c r="A726" s="69" t="s">
        <v>321</v>
      </c>
      <c r="B726" s="190">
        <v>1700100100</v>
      </c>
      <c r="C726" s="71">
        <v>23030106</v>
      </c>
      <c r="D726" s="71">
        <v>70922</v>
      </c>
      <c r="E726" s="241" t="s">
        <v>940</v>
      </c>
      <c r="F726" s="186" t="s">
        <v>317</v>
      </c>
      <c r="G726" s="71" t="s">
        <v>1038</v>
      </c>
      <c r="H726" s="187"/>
      <c r="I726" s="193"/>
      <c r="J726" s="272">
        <v>76127430</v>
      </c>
      <c r="K726" s="313"/>
      <c r="L726" s="314">
        <v>41752685.390000001</v>
      </c>
      <c r="M726" s="189" t="s">
        <v>1349</v>
      </c>
      <c r="O726" s="1" t="s">
        <v>1051</v>
      </c>
      <c r="Q726" s="313">
        <v>119025242</v>
      </c>
    </row>
    <row r="727" spans="1:17" ht="30" customHeight="1" x14ac:dyDescent="0.2">
      <c r="A727" s="69"/>
      <c r="B727" s="190"/>
      <c r="C727" s="71"/>
      <c r="D727" s="71"/>
      <c r="E727" s="241"/>
      <c r="F727" s="186"/>
      <c r="G727" s="71"/>
      <c r="H727" s="187"/>
      <c r="I727" s="193"/>
      <c r="J727" s="272"/>
      <c r="K727" s="313"/>
      <c r="L727" s="314">
        <v>12240968.67</v>
      </c>
      <c r="M727" s="189" t="s">
        <v>1350</v>
      </c>
      <c r="Q727" s="313"/>
    </row>
    <row r="728" spans="1:17" ht="30" customHeight="1" x14ac:dyDescent="0.2">
      <c r="A728" s="69"/>
      <c r="B728" s="190"/>
      <c r="C728" s="71"/>
      <c r="D728" s="71"/>
      <c r="E728" s="241"/>
      <c r="F728" s="186"/>
      <c r="G728" s="71"/>
      <c r="H728" s="187"/>
      <c r="I728" s="193"/>
      <c r="J728" s="272"/>
      <c r="K728" s="313"/>
      <c r="L728" s="314">
        <v>18256386.75</v>
      </c>
      <c r="M728" s="189" t="s">
        <v>1351</v>
      </c>
      <c r="Q728" s="313"/>
    </row>
    <row r="729" spans="1:17" ht="30" customHeight="1" x14ac:dyDescent="0.2">
      <c r="A729" s="69"/>
      <c r="B729" s="190"/>
      <c r="C729" s="71"/>
      <c r="D729" s="71"/>
      <c r="E729" s="241"/>
      <c r="F729" s="186"/>
      <c r="G729" s="71"/>
      <c r="H729" s="187"/>
      <c r="I729" s="193"/>
      <c r="J729" s="272"/>
      <c r="K729" s="313"/>
      <c r="L729" s="314">
        <v>6800000</v>
      </c>
      <c r="M729" s="189" t="s">
        <v>1352</v>
      </c>
      <c r="Q729" s="313"/>
    </row>
    <row r="730" spans="1:17" ht="30" customHeight="1" x14ac:dyDescent="0.2">
      <c r="A730" s="69"/>
      <c r="B730" s="190"/>
      <c r="C730" s="71"/>
      <c r="D730" s="71"/>
      <c r="E730" s="241"/>
      <c r="F730" s="186"/>
      <c r="G730" s="71"/>
      <c r="H730" s="187"/>
      <c r="I730" s="193"/>
      <c r="J730" s="272"/>
      <c r="K730" s="313"/>
      <c r="L730" s="314">
        <v>79350161.329999998</v>
      </c>
      <c r="M730" s="189" t="s">
        <v>1353</v>
      </c>
      <c r="Q730" s="313">
        <v>500000000</v>
      </c>
    </row>
    <row r="731" spans="1:17" ht="30" customHeight="1" x14ac:dyDescent="0.2">
      <c r="A731" s="69" t="s">
        <v>321</v>
      </c>
      <c r="B731" s="190">
        <v>1700100100</v>
      </c>
      <c r="C731" s="71">
        <v>23010112</v>
      </c>
      <c r="D731" s="71">
        <v>70922</v>
      </c>
      <c r="E731" s="241" t="s">
        <v>940</v>
      </c>
      <c r="F731" s="186" t="s">
        <v>317</v>
      </c>
      <c r="G731" s="71" t="s">
        <v>1038</v>
      </c>
      <c r="H731" s="187"/>
      <c r="I731" s="193"/>
      <c r="J731" s="272">
        <v>296662132</v>
      </c>
      <c r="K731" s="313"/>
      <c r="L731" s="314">
        <v>666666666.66999996</v>
      </c>
      <c r="M731" s="189" t="s">
        <v>1354</v>
      </c>
      <c r="O731" s="1" t="s">
        <v>1051</v>
      </c>
    </row>
    <row r="732" spans="1:17" ht="30" customHeight="1" x14ac:dyDescent="0.2">
      <c r="A732" s="69" t="s">
        <v>321</v>
      </c>
      <c r="B732" s="190">
        <v>1700100100</v>
      </c>
      <c r="C732" s="71">
        <v>23020103</v>
      </c>
      <c r="D732" s="71">
        <v>70922</v>
      </c>
      <c r="E732" s="241" t="s">
        <v>940</v>
      </c>
      <c r="F732" s="186" t="s">
        <v>317</v>
      </c>
      <c r="G732" s="71" t="s">
        <v>1038</v>
      </c>
      <c r="H732" s="187"/>
      <c r="I732" s="193"/>
      <c r="J732" s="198"/>
      <c r="K732" s="314"/>
      <c r="L732" s="314">
        <v>225000000</v>
      </c>
      <c r="M732" s="160" t="s">
        <v>1290</v>
      </c>
      <c r="O732" s="1" t="s">
        <v>1051</v>
      </c>
    </row>
    <row r="733" spans="1:17" ht="30" customHeight="1" x14ac:dyDescent="0.2">
      <c r="A733" s="69"/>
      <c r="B733" s="190"/>
      <c r="C733" s="71"/>
      <c r="D733" s="71"/>
      <c r="E733" s="241"/>
      <c r="F733" s="186"/>
      <c r="G733" s="71"/>
      <c r="H733" s="194"/>
      <c r="I733" s="193"/>
      <c r="J733" s="198"/>
      <c r="K733" s="314"/>
      <c r="L733" s="314">
        <v>163608952.02000001</v>
      </c>
      <c r="M733" s="189" t="s">
        <v>1541</v>
      </c>
    </row>
    <row r="734" spans="1:17" ht="24.95" customHeight="1" x14ac:dyDescent="0.2">
      <c r="A734" s="9"/>
      <c r="B734" s="169"/>
      <c r="C734" s="60"/>
      <c r="D734" s="60"/>
      <c r="E734" s="241"/>
      <c r="F734" s="168"/>
      <c r="G734" s="71"/>
      <c r="H734" s="68"/>
      <c r="I734" s="188"/>
      <c r="J734" s="198"/>
      <c r="K734" s="314"/>
      <c r="L734" s="313"/>
      <c r="M734" s="189"/>
    </row>
    <row r="735" spans="1:17" ht="24.95" customHeight="1" x14ac:dyDescent="0.2">
      <c r="A735" s="184" t="s">
        <v>319</v>
      </c>
      <c r="B735" s="190">
        <v>1701000100</v>
      </c>
      <c r="C735" s="71">
        <v>23030106</v>
      </c>
      <c r="D735" s="71">
        <v>70950</v>
      </c>
      <c r="E735" s="241" t="s">
        <v>941</v>
      </c>
      <c r="F735" s="186" t="s">
        <v>317</v>
      </c>
      <c r="G735" s="71">
        <v>12621600</v>
      </c>
      <c r="H735" s="187" t="s">
        <v>112</v>
      </c>
      <c r="I735" s="188" t="s">
        <v>653</v>
      </c>
      <c r="J735" s="198">
        <v>20000000</v>
      </c>
      <c r="K735" s="314"/>
      <c r="L735" s="314">
        <v>15000000</v>
      </c>
      <c r="M735" s="189" t="s">
        <v>1107</v>
      </c>
      <c r="O735" s="1" t="s">
        <v>1051</v>
      </c>
    </row>
    <row r="736" spans="1:17" ht="24.95" customHeight="1" x14ac:dyDescent="0.2">
      <c r="A736" s="184"/>
      <c r="B736" s="190"/>
      <c r="C736" s="71"/>
      <c r="D736" s="71"/>
      <c r="E736" s="241"/>
      <c r="F736" s="186"/>
      <c r="G736" s="71"/>
      <c r="H736" s="187"/>
      <c r="I736" s="188"/>
      <c r="J736" s="198"/>
      <c r="K736" s="314"/>
      <c r="L736" s="314"/>
      <c r="M736" s="189"/>
    </row>
    <row r="737" spans="1:17" ht="24.95" customHeight="1" x14ac:dyDescent="0.2">
      <c r="A737" s="184">
        <v>3</v>
      </c>
      <c r="B737" s="190">
        <v>2300600100</v>
      </c>
      <c r="C737" s="71">
        <v>23020107</v>
      </c>
      <c r="D737" s="71">
        <v>70941</v>
      </c>
      <c r="E737" s="241" t="s">
        <v>942</v>
      </c>
      <c r="F737" s="186" t="s">
        <v>317</v>
      </c>
      <c r="G737" s="71" t="s">
        <v>1030</v>
      </c>
      <c r="H737" s="187" t="s">
        <v>157</v>
      </c>
      <c r="I737" s="188" t="s">
        <v>158</v>
      </c>
      <c r="J737" s="198">
        <v>50000000</v>
      </c>
      <c r="K737" s="314"/>
      <c r="L737" s="314">
        <v>50000000</v>
      </c>
      <c r="M737" s="189" t="s">
        <v>1542</v>
      </c>
      <c r="O737" s="1" t="s">
        <v>1051</v>
      </c>
    </row>
    <row r="738" spans="1:17" ht="24.95" customHeight="1" x14ac:dyDescent="0.2">
      <c r="A738" s="184"/>
      <c r="B738" s="190"/>
      <c r="C738" s="71"/>
      <c r="D738" s="71"/>
      <c r="E738" s="241"/>
      <c r="F738" s="186"/>
      <c r="G738" s="71"/>
      <c r="H738" s="187"/>
      <c r="I738" s="188"/>
      <c r="J738" s="198"/>
      <c r="K738" s="314"/>
      <c r="L738" s="314"/>
      <c r="M738" s="302" t="s">
        <v>1276</v>
      </c>
    </row>
    <row r="739" spans="1:17" ht="24.95" customHeight="1" x14ac:dyDescent="0.2">
      <c r="A739" s="184"/>
      <c r="B739" s="190"/>
      <c r="C739" s="71"/>
      <c r="D739" s="71"/>
      <c r="E739" s="241"/>
      <c r="F739" s="186"/>
      <c r="G739" s="71"/>
      <c r="H739" s="187"/>
      <c r="I739" s="188"/>
      <c r="J739" s="198"/>
      <c r="K739" s="314"/>
      <c r="L739" s="314">
        <v>73140052.329999998</v>
      </c>
      <c r="M739" s="189" t="s">
        <v>1355</v>
      </c>
    </row>
    <row r="740" spans="1:17" ht="24.95" customHeight="1" x14ac:dyDescent="0.2">
      <c r="A740" s="9"/>
      <c r="B740" s="169"/>
      <c r="C740" s="60"/>
      <c r="D740" s="60"/>
      <c r="E740" s="241"/>
      <c r="F740" s="168"/>
      <c r="G740" s="71"/>
      <c r="H740" s="187"/>
      <c r="I740" s="188"/>
      <c r="J740" s="198"/>
      <c r="K740" s="314"/>
      <c r="L740" s="314"/>
      <c r="M740" s="302" t="s">
        <v>1276</v>
      </c>
    </row>
    <row r="741" spans="1:17" ht="24.95" customHeight="1" x14ac:dyDescent="0.2">
      <c r="A741" s="184" t="s">
        <v>319</v>
      </c>
      <c r="B741" s="190">
        <v>1700100100</v>
      </c>
      <c r="C741" s="71">
        <v>23020118</v>
      </c>
      <c r="D741" s="71">
        <v>70922</v>
      </c>
      <c r="E741" s="241" t="s">
        <v>943</v>
      </c>
      <c r="F741" s="186" t="s">
        <v>317</v>
      </c>
      <c r="G741" s="71">
        <v>12621600</v>
      </c>
      <c r="H741" s="187" t="s">
        <v>111</v>
      </c>
      <c r="I741" s="188" t="s">
        <v>129</v>
      </c>
      <c r="J741" s="198"/>
      <c r="K741" s="314"/>
      <c r="L741" s="314">
        <v>100314994.20999999</v>
      </c>
      <c r="M741" s="189" t="s">
        <v>1067</v>
      </c>
      <c r="Q741" s="314">
        <v>53123537.57</v>
      </c>
    </row>
    <row r="742" spans="1:17" ht="24.95" customHeight="1" x14ac:dyDescent="0.2">
      <c r="A742" s="9"/>
      <c r="B742" s="169"/>
      <c r="C742" s="60"/>
      <c r="D742" s="60"/>
      <c r="E742" s="241"/>
      <c r="F742" s="168"/>
      <c r="G742" s="71"/>
      <c r="H742" s="68"/>
      <c r="I742" s="188"/>
      <c r="J742" s="198"/>
      <c r="K742" s="314"/>
      <c r="L742" s="314"/>
    </row>
    <row r="743" spans="1:17" ht="24.95" customHeight="1" x14ac:dyDescent="0.2">
      <c r="A743" s="9"/>
      <c r="B743" s="169"/>
      <c r="C743" s="60"/>
      <c r="D743" s="60"/>
      <c r="E743" s="241"/>
      <c r="F743" s="168"/>
      <c r="G743" s="71"/>
      <c r="H743" s="68" t="s">
        <v>1582</v>
      </c>
      <c r="I743" s="188" t="s">
        <v>689</v>
      </c>
      <c r="J743" s="198">
        <v>0</v>
      </c>
      <c r="K743" s="314">
        <v>0</v>
      </c>
      <c r="L743" s="314">
        <v>10000000</v>
      </c>
      <c r="M743" s="1" t="s">
        <v>1583</v>
      </c>
    </row>
    <row r="744" spans="1:17" ht="24.95" customHeight="1" x14ac:dyDescent="0.2">
      <c r="A744" s="9"/>
      <c r="B744" s="169"/>
      <c r="C744" s="60"/>
      <c r="D744" s="60"/>
      <c r="E744" s="241"/>
      <c r="F744" s="168"/>
      <c r="G744" s="71"/>
      <c r="H744" s="68"/>
      <c r="I744" s="188"/>
      <c r="J744" s="198"/>
      <c r="K744" s="314"/>
      <c r="L744" s="314"/>
    </row>
    <row r="745" spans="1:17" ht="24.95" customHeight="1" x14ac:dyDescent="0.2">
      <c r="A745" s="184" t="s">
        <v>319</v>
      </c>
      <c r="B745" s="190">
        <v>1701800100</v>
      </c>
      <c r="C745" s="338">
        <v>23020107</v>
      </c>
      <c r="D745" s="71">
        <v>70941</v>
      </c>
      <c r="E745" s="241" t="s">
        <v>944</v>
      </c>
      <c r="F745" s="186" t="s">
        <v>317</v>
      </c>
      <c r="G745" s="71" t="s">
        <v>1044</v>
      </c>
      <c r="H745" s="187" t="s">
        <v>159</v>
      </c>
      <c r="I745" s="188" t="s">
        <v>764</v>
      </c>
      <c r="J745" s="198">
        <v>70000000</v>
      </c>
      <c r="K745" s="314"/>
      <c r="L745" s="314">
        <v>50000000</v>
      </c>
      <c r="M745" s="189" t="s">
        <v>1544</v>
      </c>
      <c r="O745" s="1" t="s">
        <v>1051</v>
      </c>
    </row>
    <row r="746" spans="1:17" ht="24.95" customHeight="1" x14ac:dyDescent="0.2">
      <c r="A746" s="184" t="s">
        <v>319</v>
      </c>
      <c r="B746" s="190">
        <v>1701800100</v>
      </c>
      <c r="C746" s="338">
        <v>23020107</v>
      </c>
      <c r="D746" s="71">
        <v>70941</v>
      </c>
      <c r="E746" s="241" t="s">
        <v>944</v>
      </c>
      <c r="F746" s="186" t="s">
        <v>317</v>
      </c>
      <c r="G746" s="71" t="s">
        <v>1044</v>
      </c>
      <c r="H746" s="68"/>
      <c r="I746" s="188"/>
      <c r="J746" s="198">
        <v>285000000</v>
      </c>
      <c r="K746" s="314">
        <v>382000000</v>
      </c>
      <c r="L746" s="314">
        <v>345000000</v>
      </c>
      <c r="M746" s="189" t="s">
        <v>1543</v>
      </c>
      <c r="O746" s="1" t="s">
        <v>1051</v>
      </c>
    </row>
    <row r="747" spans="1:17" ht="24.95" customHeight="1" x14ac:dyDescent="0.2">
      <c r="A747" s="184"/>
      <c r="B747" s="190"/>
      <c r="C747" s="338"/>
      <c r="D747" s="71"/>
      <c r="E747" s="241"/>
      <c r="F747" s="186"/>
      <c r="G747" s="71"/>
      <c r="H747" s="68"/>
      <c r="I747" s="188"/>
      <c r="J747" s="198"/>
      <c r="K747" s="314"/>
      <c r="L747" s="314"/>
      <c r="M747" s="189" t="s">
        <v>1358</v>
      </c>
    </row>
    <row r="748" spans="1:17" ht="24.95" customHeight="1" x14ac:dyDescent="0.2">
      <c r="A748" s="184"/>
      <c r="B748" s="190"/>
      <c r="C748" s="71"/>
      <c r="D748" s="71"/>
      <c r="E748" s="241"/>
      <c r="F748" s="186"/>
      <c r="G748" s="71"/>
      <c r="H748" s="68"/>
      <c r="I748" s="188"/>
      <c r="J748" s="198"/>
      <c r="K748" s="314"/>
      <c r="L748" s="314"/>
      <c r="M748" s="189"/>
    </row>
    <row r="749" spans="1:17" ht="24.95" customHeight="1" x14ac:dyDescent="0.2">
      <c r="A749" s="184" t="s">
        <v>319</v>
      </c>
      <c r="B749" s="190">
        <v>1701900100</v>
      </c>
      <c r="C749" s="71">
        <v>23020118</v>
      </c>
      <c r="D749" s="71">
        <v>70941</v>
      </c>
      <c r="E749" s="241" t="s">
        <v>945</v>
      </c>
      <c r="F749" s="186" t="s">
        <v>317</v>
      </c>
      <c r="G749" s="71">
        <v>12621600</v>
      </c>
      <c r="H749" s="187" t="s">
        <v>110</v>
      </c>
      <c r="I749" s="188" t="s">
        <v>1011</v>
      </c>
      <c r="J749" s="198">
        <v>80000000</v>
      </c>
      <c r="K749" s="314"/>
      <c r="L749" s="314">
        <v>50000000</v>
      </c>
      <c r="M749" s="189" t="s">
        <v>1546</v>
      </c>
      <c r="O749" s="1" t="s">
        <v>1051</v>
      </c>
    </row>
    <row r="750" spans="1:17" ht="24.95" customHeight="1" x14ac:dyDescent="0.2">
      <c r="A750" s="241"/>
      <c r="B750" s="190"/>
      <c r="C750" s="70"/>
      <c r="D750" s="70"/>
      <c r="E750" s="241"/>
      <c r="F750" s="241"/>
      <c r="G750" s="71"/>
      <c r="H750" s="194"/>
      <c r="I750" s="188"/>
      <c r="J750" s="198"/>
      <c r="K750" s="314">
        <v>472900000</v>
      </c>
      <c r="L750" s="378">
        <v>498439401.10000002</v>
      </c>
      <c r="M750" s="301" t="s">
        <v>1547</v>
      </c>
    </row>
    <row r="751" spans="1:17" ht="24.95" customHeight="1" x14ac:dyDescent="0.2">
      <c r="A751" s="241"/>
      <c r="B751" s="190"/>
      <c r="C751" s="70"/>
      <c r="D751" s="70"/>
      <c r="E751" s="241"/>
      <c r="F751" s="241"/>
      <c r="G751" s="71"/>
      <c r="H751" s="194"/>
      <c r="I751" s="188"/>
      <c r="J751" s="198"/>
      <c r="K751" s="314"/>
      <c r="L751" s="314"/>
      <c r="M751" s="301" t="s">
        <v>1545</v>
      </c>
    </row>
    <row r="752" spans="1:17" ht="24.95" customHeight="1" x14ac:dyDescent="0.2">
      <c r="A752" s="266"/>
      <c r="B752" s="190"/>
      <c r="C752" s="267"/>
      <c r="D752" s="268"/>
      <c r="E752" s="241"/>
      <c r="F752" s="268"/>
      <c r="G752" s="71"/>
      <c r="H752" s="194"/>
      <c r="I752" s="188"/>
      <c r="J752" s="272"/>
      <c r="K752" s="313"/>
      <c r="L752" s="313"/>
      <c r="M752" s="211"/>
    </row>
    <row r="753" spans="1:17" ht="24.95" customHeight="1" x14ac:dyDescent="0.2">
      <c r="A753" s="184" t="s">
        <v>319</v>
      </c>
      <c r="B753" s="190">
        <v>1700100100</v>
      </c>
      <c r="C753" s="71">
        <v>23020107</v>
      </c>
      <c r="D753" s="71">
        <v>70912</v>
      </c>
      <c r="E753" s="241" t="s">
        <v>946</v>
      </c>
      <c r="F753" s="186" t="s">
        <v>317</v>
      </c>
      <c r="G753" s="71">
        <v>12621600</v>
      </c>
      <c r="H753" s="187" t="s">
        <v>109</v>
      </c>
      <c r="I753" s="188" t="s">
        <v>108</v>
      </c>
      <c r="J753" s="272">
        <v>1661731142</v>
      </c>
      <c r="K753" s="313"/>
      <c r="L753" s="272">
        <v>1661731142</v>
      </c>
      <c r="M753" s="160" t="s">
        <v>1360</v>
      </c>
      <c r="O753" s="1" t="s">
        <v>1051</v>
      </c>
    </row>
    <row r="754" spans="1:17" ht="24.95" customHeight="1" x14ac:dyDescent="0.2">
      <c r="A754" s="184" t="s">
        <v>319</v>
      </c>
      <c r="B754" s="190">
        <v>1700100100</v>
      </c>
      <c r="C754" s="71">
        <v>23020107</v>
      </c>
      <c r="D754" s="71">
        <v>70912</v>
      </c>
      <c r="E754" s="241" t="s">
        <v>946</v>
      </c>
      <c r="F754" s="186" t="s">
        <v>317</v>
      </c>
      <c r="G754" s="71" t="s">
        <v>1030</v>
      </c>
      <c r="H754" s="187"/>
      <c r="I754" s="188"/>
      <c r="J754" s="198">
        <v>1640187618</v>
      </c>
      <c r="K754" s="314">
        <v>1261511106</v>
      </c>
      <c r="L754" s="314">
        <v>3576256224</v>
      </c>
      <c r="M754" s="211" t="s">
        <v>1359</v>
      </c>
      <c r="O754" s="1" t="s">
        <v>1051</v>
      </c>
    </row>
    <row r="755" spans="1:17" ht="24.95" customHeight="1" x14ac:dyDescent="0.2">
      <c r="A755" s="184" t="s">
        <v>319</v>
      </c>
      <c r="B755" s="190">
        <v>1700100100</v>
      </c>
      <c r="C755" s="71">
        <v>23020107</v>
      </c>
      <c r="D755" s="71">
        <v>70912</v>
      </c>
      <c r="E755" s="241" t="s">
        <v>946</v>
      </c>
      <c r="F755" s="186" t="s">
        <v>317</v>
      </c>
      <c r="G755" s="71" t="s">
        <v>1030</v>
      </c>
      <c r="H755" s="187"/>
      <c r="I755" s="188"/>
      <c r="J755" s="198">
        <v>50000000</v>
      </c>
      <c r="K755" s="314"/>
      <c r="L755" s="314">
        <v>15000000</v>
      </c>
      <c r="M755" s="211" t="s">
        <v>1464</v>
      </c>
      <c r="O755" s="1" t="s">
        <v>1051</v>
      </c>
    </row>
    <row r="756" spans="1:17" ht="24.95" customHeight="1" x14ac:dyDescent="0.2">
      <c r="A756" s="184"/>
      <c r="B756" s="190"/>
      <c r="C756" s="71"/>
      <c r="D756" s="71"/>
      <c r="E756" s="241"/>
      <c r="F756" s="186"/>
      <c r="G756" s="71"/>
      <c r="H756" s="194"/>
      <c r="I756" s="188"/>
      <c r="J756" s="198"/>
      <c r="K756" s="314"/>
      <c r="L756" s="314">
        <v>1100000</v>
      </c>
      <c r="M756" s="211" t="s">
        <v>1465</v>
      </c>
    </row>
    <row r="757" spans="1:17" ht="24.95" customHeight="1" x14ac:dyDescent="0.2">
      <c r="A757" s="184"/>
      <c r="B757" s="190"/>
      <c r="C757" s="71"/>
      <c r="D757" s="71"/>
      <c r="E757" s="241"/>
      <c r="F757" s="186"/>
      <c r="G757" s="71"/>
      <c r="H757" s="194"/>
      <c r="I757" s="188"/>
      <c r="J757" s="198"/>
      <c r="K757" s="314"/>
      <c r="L757" s="314">
        <v>1600000</v>
      </c>
      <c r="M757" s="211" t="s">
        <v>1466</v>
      </c>
    </row>
    <row r="758" spans="1:17" ht="24.95" customHeight="1" x14ac:dyDescent="0.2">
      <c r="A758" s="184"/>
      <c r="B758" s="190"/>
      <c r="C758" s="71"/>
      <c r="D758" s="71"/>
      <c r="E758" s="241"/>
      <c r="F758" s="186"/>
      <c r="G758" s="71"/>
      <c r="H758" s="194"/>
      <c r="I758" s="188"/>
      <c r="J758" s="198"/>
      <c r="K758" s="314"/>
      <c r="L758" s="314">
        <v>12300000</v>
      </c>
      <c r="M758" s="211" t="s">
        <v>1467</v>
      </c>
    </row>
    <row r="759" spans="1:17" ht="24.95" customHeight="1" x14ac:dyDescent="0.2">
      <c r="A759" s="269"/>
      <c r="B759" s="190"/>
      <c r="C759" s="297"/>
      <c r="D759" s="71"/>
      <c r="E759" s="241"/>
      <c r="F759" s="270"/>
      <c r="G759" s="71"/>
      <c r="H759" s="194"/>
      <c r="I759" s="188"/>
      <c r="J759" s="272"/>
      <c r="K759" s="313"/>
      <c r="L759" s="313"/>
      <c r="M759" s="212"/>
    </row>
    <row r="760" spans="1:17" ht="24.95" customHeight="1" x14ac:dyDescent="0.2">
      <c r="A760" s="184" t="s">
        <v>319</v>
      </c>
      <c r="B760" s="190">
        <v>1700100100</v>
      </c>
      <c r="C760" s="71">
        <v>23020107</v>
      </c>
      <c r="D760" s="71">
        <v>70912</v>
      </c>
      <c r="E760" s="241" t="s">
        <v>946</v>
      </c>
      <c r="F760" s="186" t="s">
        <v>317</v>
      </c>
      <c r="G760" s="71">
        <v>12621600</v>
      </c>
      <c r="H760" s="187" t="s">
        <v>501</v>
      </c>
      <c r="I760" s="188" t="s">
        <v>496</v>
      </c>
      <c r="J760" s="198">
        <v>120000000</v>
      </c>
      <c r="K760" s="314"/>
      <c r="L760" s="314">
        <v>80000000</v>
      </c>
      <c r="M760" s="211" t="s">
        <v>760</v>
      </c>
      <c r="O760" s="1" t="s">
        <v>1051</v>
      </c>
    </row>
    <row r="761" spans="1:17" ht="24.95" customHeight="1" x14ac:dyDescent="0.2">
      <c r="A761" s="9"/>
      <c r="B761" s="190"/>
      <c r="C761" s="60"/>
      <c r="D761" s="60"/>
      <c r="E761" s="241"/>
      <c r="F761" s="168"/>
      <c r="G761" s="71"/>
      <c r="H761" s="68"/>
      <c r="I761" s="188"/>
      <c r="J761" s="198"/>
      <c r="K761" s="314"/>
      <c r="L761" s="314"/>
      <c r="M761" s="211" t="s">
        <v>658</v>
      </c>
      <c r="Q761" s="314">
        <v>69481986.629999995</v>
      </c>
    </row>
    <row r="762" spans="1:17" ht="24.95" customHeight="1" x14ac:dyDescent="0.2">
      <c r="A762" s="9"/>
      <c r="B762" s="190"/>
      <c r="C762" s="60"/>
      <c r="D762" s="60"/>
      <c r="E762" s="241"/>
      <c r="F762" s="168"/>
      <c r="G762" s="71"/>
      <c r="H762" s="68"/>
      <c r="I762" s="188"/>
      <c r="J762" s="198"/>
      <c r="K762" s="314"/>
      <c r="L762" s="314"/>
      <c r="M762" s="302" t="s">
        <v>1276</v>
      </c>
      <c r="Q762" s="378"/>
    </row>
    <row r="763" spans="1:17" ht="24.95" customHeight="1" x14ac:dyDescent="0.2">
      <c r="A763" s="9"/>
      <c r="B763" s="190"/>
      <c r="C763" s="60"/>
      <c r="D763" s="60"/>
      <c r="E763" s="241"/>
      <c r="F763" s="168"/>
      <c r="G763" s="71"/>
      <c r="H763" s="68"/>
      <c r="I763" s="188"/>
      <c r="J763" s="198"/>
      <c r="K763" s="314"/>
      <c r="L763" s="314">
        <v>46321324.420000002</v>
      </c>
      <c r="M763" s="211" t="s">
        <v>1548</v>
      </c>
      <c r="Q763" s="378"/>
    </row>
    <row r="764" spans="1:17" ht="24.95" customHeight="1" x14ac:dyDescent="0.2">
      <c r="A764" s="9"/>
      <c r="B764" s="190"/>
      <c r="C764" s="60"/>
      <c r="D764" s="60"/>
      <c r="E764" s="241"/>
      <c r="F764" s="168"/>
      <c r="G764" s="71"/>
      <c r="H764" s="68"/>
      <c r="I764" s="188"/>
      <c r="J764" s="198"/>
      <c r="K764" s="314"/>
      <c r="L764" s="314"/>
      <c r="M764" s="211"/>
      <c r="Q764" s="378"/>
    </row>
    <row r="765" spans="1:17" ht="24.95" customHeight="1" x14ac:dyDescent="0.2">
      <c r="A765" s="9"/>
      <c r="B765" s="190"/>
      <c r="C765" s="60"/>
      <c r="D765" s="60"/>
      <c r="E765" s="241"/>
      <c r="F765" s="168"/>
      <c r="G765" s="71"/>
      <c r="H765" s="68"/>
      <c r="I765" s="188"/>
      <c r="J765" s="198"/>
      <c r="K765" s="314"/>
      <c r="L765" s="314"/>
      <c r="M765" s="302" t="s">
        <v>1290</v>
      </c>
    </row>
    <row r="766" spans="1:17" ht="24.95" customHeight="1" x14ac:dyDescent="0.2">
      <c r="A766" s="184" t="s">
        <v>319</v>
      </c>
      <c r="B766" s="190">
        <v>1700100100</v>
      </c>
      <c r="C766" s="71">
        <v>23030106</v>
      </c>
      <c r="D766" s="71">
        <v>70922</v>
      </c>
      <c r="E766" s="241" t="s">
        <v>947</v>
      </c>
      <c r="F766" s="186" t="s">
        <v>317</v>
      </c>
      <c r="G766" s="71" t="s">
        <v>1031</v>
      </c>
      <c r="H766" s="187" t="s">
        <v>36</v>
      </c>
      <c r="I766" s="188" t="s">
        <v>37</v>
      </c>
      <c r="J766" s="198"/>
      <c r="K766" s="314"/>
      <c r="L766" s="314">
        <v>1500000000</v>
      </c>
      <c r="M766" s="271" t="s">
        <v>1060</v>
      </c>
      <c r="Q766" s="314">
        <v>1000000000</v>
      </c>
    </row>
    <row r="767" spans="1:17" ht="24.95" customHeight="1" x14ac:dyDescent="0.2">
      <c r="A767" s="184"/>
      <c r="B767" s="190"/>
      <c r="C767" s="71"/>
      <c r="D767" s="71"/>
      <c r="E767" s="241"/>
      <c r="F767" s="186"/>
      <c r="G767" s="71"/>
      <c r="H767" s="187"/>
      <c r="I767" s="188"/>
      <c r="J767" s="272"/>
      <c r="K767" s="313"/>
      <c r="L767" s="313"/>
      <c r="M767" s="189"/>
    </row>
    <row r="768" spans="1:17" ht="24.95" customHeight="1" x14ac:dyDescent="0.2">
      <c r="A768" s="184" t="s">
        <v>319</v>
      </c>
      <c r="B768" s="190">
        <v>1700100100</v>
      </c>
      <c r="C768" s="71">
        <v>23030106</v>
      </c>
      <c r="D768" s="71">
        <v>70922</v>
      </c>
      <c r="E768" s="241" t="s">
        <v>947</v>
      </c>
      <c r="F768" s="186" t="s">
        <v>317</v>
      </c>
      <c r="G768" s="71" t="s">
        <v>1031</v>
      </c>
      <c r="H768" s="187" t="s">
        <v>517</v>
      </c>
      <c r="I768" s="188" t="s">
        <v>518</v>
      </c>
      <c r="J768" s="198"/>
      <c r="K768" s="314"/>
      <c r="L768" s="314">
        <v>0</v>
      </c>
      <c r="M768" s="189"/>
    </row>
    <row r="769" spans="1:15" ht="24.95" customHeight="1" x14ac:dyDescent="0.2">
      <c r="A769" s="241"/>
      <c r="B769" s="190"/>
      <c r="C769" s="70"/>
      <c r="D769" s="70"/>
      <c r="E769" s="241"/>
      <c r="F769" s="241"/>
      <c r="G769" s="71"/>
      <c r="H769" s="187"/>
      <c r="I769" s="188"/>
      <c r="J769" s="272"/>
      <c r="K769" s="313"/>
      <c r="L769" s="313"/>
      <c r="M769" s="189"/>
    </row>
    <row r="770" spans="1:15" ht="24.95" customHeight="1" x14ac:dyDescent="0.2">
      <c r="A770" s="184" t="s">
        <v>319</v>
      </c>
      <c r="B770" s="190">
        <v>1700100100</v>
      </c>
      <c r="C770" s="71">
        <v>23020107</v>
      </c>
      <c r="D770" s="71">
        <v>70922</v>
      </c>
      <c r="E770" s="241" t="s">
        <v>948</v>
      </c>
      <c r="F770" s="186" t="s">
        <v>317</v>
      </c>
      <c r="G770" s="71" t="s">
        <v>1030</v>
      </c>
      <c r="H770" s="187" t="s">
        <v>107</v>
      </c>
      <c r="I770" s="188" t="s">
        <v>682</v>
      </c>
      <c r="J770" s="272">
        <v>0</v>
      </c>
      <c r="K770" s="313"/>
      <c r="L770" s="313">
        <v>0</v>
      </c>
      <c r="M770" s="211"/>
    </row>
    <row r="771" spans="1:15" ht="24.95" customHeight="1" x14ac:dyDescent="0.2">
      <c r="A771" s="9"/>
      <c r="B771" s="169"/>
      <c r="C771" s="60"/>
      <c r="D771" s="60"/>
      <c r="E771" s="241"/>
      <c r="F771" s="168"/>
      <c r="G771" s="71"/>
      <c r="H771" s="187"/>
      <c r="I771" s="188" t="s">
        <v>681</v>
      </c>
      <c r="J771" s="272"/>
      <c r="K771" s="313"/>
      <c r="L771" s="313"/>
      <c r="M771" s="189"/>
    </row>
    <row r="772" spans="1:15" ht="24.95" customHeight="1" x14ac:dyDescent="0.2">
      <c r="A772" s="184" t="s">
        <v>319</v>
      </c>
      <c r="B772" s="190">
        <v>1702100100</v>
      </c>
      <c r="C772" s="71">
        <v>23020107</v>
      </c>
      <c r="D772" s="71">
        <v>70941</v>
      </c>
      <c r="E772" s="241" t="s">
        <v>949</v>
      </c>
      <c r="F772" s="186" t="s">
        <v>317</v>
      </c>
      <c r="G772" s="71">
        <v>12622300</v>
      </c>
      <c r="H772" s="187" t="s">
        <v>246</v>
      </c>
      <c r="I772" s="188" t="s">
        <v>247</v>
      </c>
      <c r="J772" s="198">
        <v>100000000</v>
      </c>
      <c r="K772" s="314"/>
      <c r="L772" s="314">
        <v>100000000</v>
      </c>
      <c r="M772" s="189" t="s">
        <v>1549</v>
      </c>
      <c r="O772" s="1" t="s">
        <v>1051</v>
      </c>
    </row>
    <row r="773" spans="1:15" ht="24.95" customHeight="1" x14ac:dyDescent="0.2">
      <c r="A773" s="184" t="s">
        <v>319</v>
      </c>
      <c r="B773" s="190">
        <v>1702100100</v>
      </c>
      <c r="C773" s="71">
        <v>23020107</v>
      </c>
      <c r="D773" s="71">
        <v>70941</v>
      </c>
      <c r="E773" s="241" t="s">
        <v>949</v>
      </c>
      <c r="F773" s="186" t="s">
        <v>317</v>
      </c>
      <c r="G773" s="71" t="s">
        <v>1041</v>
      </c>
      <c r="H773" s="68"/>
      <c r="I773" s="188"/>
      <c r="J773" s="198">
        <v>211380835.72</v>
      </c>
      <c r="K773" s="314"/>
      <c r="L773" s="314"/>
      <c r="M773" s="302" t="s">
        <v>1276</v>
      </c>
      <c r="O773" s="1" t="s">
        <v>1051</v>
      </c>
    </row>
    <row r="774" spans="1:15" ht="24.95" customHeight="1" x14ac:dyDescent="0.2">
      <c r="A774" s="184"/>
      <c r="B774" s="190"/>
      <c r="C774" s="71"/>
      <c r="D774" s="71"/>
      <c r="E774" s="241"/>
      <c r="F774" s="186"/>
      <c r="G774" s="71"/>
      <c r="H774" s="68"/>
      <c r="I774" s="188"/>
      <c r="J774" s="272"/>
      <c r="K774" s="313"/>
      <c r="L774" s="313">
        <v>194135211.44999999</v>
      </c>
      <c r="M774" s="302" t="s">
        <v>1356</v>
      </c>
    </row>
    <row r="775" spans="1:15" ht="24.95" customHeight="1" x14ac:dyDescent="0.2">
      <c r="A775" s="184"/>
      <c r="B775" s="190"/>
      <c r="C775" s="71"/>
      <c r="D775" s="71"/>
      <c r="E775" s="241"/>
      <c r="F775" s="186"/>
      <c r="G775" s="71"/>
      <c r="H775" s="68"/>
      <c r="I775" s="188"/>
      <c r="J775" s="272"/>
      <c r="K775" s="313">
        <v>2561261550.1399999</v>
      </c>
      <c r="L775" s="313">
        <v>856100000</v>
      </c>
      <c r="M775" s="302" t="s">
        <v>1361</v>
      </c>
    </row>
    <row r="776" spans="1:15" ht="24.95" customHeight="1" x14ac:dyDescent="0.2">
      <c r="A776" s="184"/>
      <c r="B776" s="190"/>
      <c r="C776" s="71"/>
      <c r="D776" s="71"/>
      <c r="E776" s="241"/>
      <c r="F776" s="186"/>
      <c r="G776" s="71"/>
      <c r="H776" s="68"/>
      <c r="I776" s="188"/>
      <c r="J776" s="272"/>
      <c r="K776" s="313"/>
      <c r="L776" s="313"/>
      <c r="M776" s="189"/>
    </row>
    <row r="777" spans="1:15" ht="24.95" customHeight="1" x14ac:dyDescent="0.2">
      <c r="A777" s="184" t="s">
        <v>319</v>
      </c>
      <c r="B777" s="190">
        <v>1705600100</v>
      </c>
      <c r="C777" s="71">
        <v>23050101</v>
      </c>
      <c r="D777" s="71">
        <v>70942</v>
      </c>
      <c r="E777" s="241" t="s">
        <v>950</v>
      </c>
      <c r="F777" s="186" t="s">
        <v>317</v>
      </c>
      <c r="G777" s="71" t="s">
        <v>1030</v>
      </c>
      <c r="H777" s="194" t="s">
        <v>297</v>
      </c>
      <c r="I777" s="188" t="s">
        <v>298</v>
      </c>
      <c r="J777" s="198">
        <v>150000000</v>
      </c>
      <c r="K777" s="314">
        <v>20000000</v>
      </c>
      <c r="L777" s="314">
        <v>120000000</v>
      </c>
      <c r="M777" s="189" t="s">
        <v>761</v>
      </c>
      <c r="O777" s="1" t="s">
        <v>1051</v>
      </c>
    </row>
    <row r="778" spans="1:15" ht="24.95" customHeight="1" x14ac:dyDescent="0.2">
      <c r="A778" s="184"/>
      <c r="B778" s="190"/>
      <c r="C778" s="71"/>
      <c r="D778" s="71"/>
      <c r="E778" s="241"/>
      <c r="F778" s="186"/>
      <c r="G778" s="71"/>
      <c r="H778" s="194"/>
      <c r="I778" s="188"/>
      <c r="J778" s="198"/>
      <c r="K778" s="314"/>
      <c r="L778" s="314"/>
      <c r="M778" s="302" t="s">
        <v>1276</v>
      </c>
    </row>
    <row r="779" spans="1:15" ht="24.95" customHeight="1" x14ac:dyDescent="0.2">
      <c r="A779" s="184"/>
      <c r="B779" s="190"/>
      <c r="C779" s="71"/>
      <c r="D779" s="71"/>
      <c r="E779" s="241"/>
      <c r="F779" s="186"/>
      <c r="G779" s="71"/>
      <c r="H779" s="194"/>
      <c r="I779" s="188"/>
      <c r="J779" s="198"/>
      <c r="K779" s="314"/>
      <c r="L779" s="314">
        <v>66666666.670000002</v>
      </c>
      <c r="M779" s="302" t="s">
        <v>1550</v>
      </c>
    </row>
    <row r="780" spans="1:15" ht="24.95" customHeight="1" x14ac:dyDescent="0.2">
      <c r="A780" s="69"/>
      <c r="B780" s="190"/>
      <c r="C780" s="71"/>
      <c r="D780" s="71"/>
      <c r="E780" s="241"/>
      <c r="F780" s="192"/>
      <c r="G780" s="71"/>
      <c r="H780" s="194"/>
      <c r="I780" s="188"/>
      <c r="J780" s="198"/>
      <c r="K780" s="314"/>
      <c r="L780" s="314"/>
      <c r="M780" s="302"/>
    </row>
    <row r="781" spans="1:15" ht="24.95" customHeight="1" x14ac:dyDescent="0.2">
      <c r="A781" s="184" t="s">
        <v>319</v>
      </c>
      <c r="B781" s="190">
        <v>2100100100</v>
      </c>
      <c r="C781" s="71">
        <v>23020114</v>
      </c>
      <c r="D781" s="71">
        <v>70731</v>
      </c>
      <c r="E781" s="241" t="s">
        <v>951</v>
      </c>
      <c r="F781" s="186" t="s">
        <v>317</v>
      </c>
      <c r="G781" s="71">
        <v>12611200</v>
      </c>
      <c r="H781" s="187" t="s">
        <v>106</v>
      </c>
      <c r="I781" s="188" t="s">
        <v>105</v>
      </c>
      <c r="J781" s="198">
        <v>60000000</v>
      </c>
      <c r="K781" s="314"/>
      <c r="L781" s="314">
        <v>0</v>
      </c>
      <c r="M781" s="189"/>
      <c r="N781" s="1" t="s">
        <v>1050</v>
      </c>
    </row>
    <row r="782" spans="1:15" ht="24.95" customHeight="1" x14ac:dyDescent="0.2">
      <c r="A782" s="184" t="s">
        <v>319</v>
      </c>
      <c r="B782" s="190">
        <v>2100100100</v>
      </c>
      <c r="C782" s="71">
        <v>23030105</v>
      </c>
      <c r="D782" s="71">
        <v>70731</v>
      </c>
      <c r="E782" s="241" t="s">
        <v>951</v>
      </c>
      <c r="F782" s="186" t="s">
        <v>317</v>
      </c>
      <c r="G782" s="71" t="s">
        <v>1039</v>
      </c>
      <c r="H782" s="187"/>
      <c r="I782" s="188"/>
      <c r="J782" s="198"/>
      <c r="K782" s="314"/>
      <c r="L782" s="314"/>
      <c r="M782" s="189"/>
      <c r="N782" s="1" t="s">
        <v>1050</v>
      </c>
    </row>
    <row r="783" spans="1:15" ht="24.95" customHeight="1" x14ac:dyDescent="0.2">
      <c r="A783" s="184"/>
      <c r="B783" s="190"/>
      <c r="C783" s="71"/>
      <c r="D783" s="71"/>
      <c r="E783" s="241"/>
      <c r="F783" s="186"/>
      <c r="G783" s="71"/>
      <c r="H783" s="187"/>
      <c r="I783" s="188"/>
      <c r="J783" s="198"/>
      <c r="K783" s="314"/>
      <c r="L783" s="314"/>
      <c r="M783" s="189"/>
    </row>
    <row r="784" spans="1:15" ht="24.95" customHeight="1" x14ac:dyDescent="0.2">
      <c r="A784" s="184" t="s">
        <v>319</v>
      </c>
      <c r="B784" s="190">
        <v>2100100100</v>
      </c>
      <c r="C784" s="71">
        <v>23030105</v>
      </c>
      <c r="D784" s="71">
        <v>70731</v>
      </c>
      <c r="E784" s="241" t="s">
        <v>952</v>
      </c>
      <c r="F784" s="186" t="s">
        <v>317</v>
      </c>
      <c r="G784" s="71">
        <v>12610300</v>
      </c>
      <c r="H784" s="187" t="s">
        <v>104</v>
      </c>
      <c r="I784" s="188" t="s">
        <v>1006</v>
      </c>
      <c r="J784" s="198">
        <v>40000000</v>
      </c>
      <c r="K784" s="314">
        <v>43600450</v>
      </c>
      <c r="L784" s="314">
        <v>30000000</v>
      </c>
      <c r="M784" s="189" t="s">
        <v>1586</v>
      </c>
      <c r="N784" s="1" t="s">
        <v>1050</v>
      </c>
    </row>
    <row r="785" spans="1:14" ht="24.95" customHeight="1" x14ac:dyDescent="0.2">
      <c r="A785" s="184"/>
      <c r="B785" s="190"/>
      <c r="C785" s="71"/>
      <c r="D785" s="71"/>
      <c r="E785" s="241"/>
      <c r="F785" s="186"/>
      <c r="G785" s="71"/>
      <c r="H785" s="187"/>
      <c r="I785" s="188"/>
      <c r="J785" s="272"/>
      <c r="K785" s="313"/>
      <c r="L785" s="313">
        <v>90000000</v>
      </c>
      <c r="M785" s="189" t="s">
        <v>1587</v>
      </c>
    </row>
    <row r="786" spans="1:14" ht="24.95" customHeight="1" x14ac:dyDescent="0.2">
      <c r="A786" s="184" t="s">
        <v>319</v>
      </c>
      <c r="B786" s="190">
        <v>2100100100</v>
      </c>
      <c r="C786" s="71">
        <v>23030105</v>
      </c>
      <c r="D786" s="71">
        <v>70731</v>
      </c>
      <c r="E786" s="241" t="s">
        <v>952</v>
      </c>
      <c r="F786" s="186" t="s">
        <v>317</v>
      </c>
      <c r="G786" s="71" t="s">
        <v>1031</v>
      </c>
      <c r="H786" s="187"/>
      <c r="I786" s="188"/>
      <c r="J786" s="272">
        <v>40000000</v>
      </c>
      <c r="K786" s="313"/>
      <c r="L786" s="313"/>
      <c r="M786" s="189" t="s">
        <v>1588</v>
      </c>
      <c r="N786" s="1" t="s">
        <v>1050</v>
      </c>
    </row>
    <row r="787" spans="1:14" ht="24.95" customHeight="1" x14ac:dyDescent="0.2">
      <c r="A787" s="184" t="s">
        <v>319</v>
      </c>
      <c r="B787" s="190">
        <v>2100100100</v>
      </c>
      <c r="C787" s="71">
        <v>23030105</v>
      </c>
      <c r="D787" s="71">
        <v>70731</v>
      </c>
      <c r="E787" s="241" t="s">
        <v>952</v>
      </c>
      <c r="F787" s="186" t="s">
        <v>317</v>
      </c>
      <c r="G787" s="71" t="s">
        <v>1031</v>
      </c>
      <c r="H787" s="187"/>
      <c r="I787" s="188"/>
      <c r="J787" s="272">
        <v>50000000</v>
      </c>
      <c r="K787" s="313"/>
      <c r="L787" s="313"/>
      <c r="M787" s="189" t="s">
        <v>1589</v>
      </c>
      <c r="N787" s="1" t="s">
        <v>1050</v>
      </c>
    </row>
    <row r="788" spans="1:14" ht="24.95" customHeight="1" x14ac:dyDescent="0.2">
      <c r="A788" s="184"/>
      <c r="B788" s="190"/>
      <c r="C788" s="71"/>
      <c r="D788" s="71"/>
      <c r="E788" s="241"/>
      <c r="F788" s="186"/>
      <c r="G788" s="71"/>
      <c r="H788" s="187"/>
      <c r="I788" s="188"/>
      <c r="J788" s="272"/>
      <c r="K788" s="313"/>
      <c r="L788" s="313"/>
      <c r="M788" s="189" t="s">
        <v>1366</v>
      </c>
    </row>
    <row r="789" spans="1:14" ht="24.95" customHeight="1" x14ac:dyDescent="0.2">
      <c r="A789" s="184" t="s">
        <v>319</v>
      </c>
      <c r="B789" s="190">
        <v>2100100100</v>
      </c>
      <c r="C789" s="71">
        <v>23030105</v>
      </c>
      <c r="D789" s="71">
        <v>70731</v>
      </c>
      <c r="E789" s="241" t="s">
        <v>952</v>
      </c>
      <c r="F789" s="186" t="s">
        <v>317</v>
      </c>
      <c r="G789" s="71" t="s">
        <v>1031</v>
      </c>
      <c r="H789" s="187"/>
      <c r="I789" s="188"/>
      <c r="J789" s="272">
        <v>500000000</v>
      </c>
      <c r="K789" s="313"/>
      <c r="L789" s="314">
        <v>500000000</v>
      </c>
      <c r="M789" s="189" t="s">
        <v>737</v>
      </c>
      <c r="N789" s="1" t="s">
        <v>1050</v>
      </c>
    </row>
    <row r="790" spans="1:14" ht="24.95" customHeight="1" x14ac:dyDescent="0.2">
      <c r="A790" s="184" t="s">
        <v>319</v>
      </c>
      <c r="B790" s="190">
        <v>2100100100</v>
      </c>
      <c r="C790" s="71">
        <v>23030105</v>
      </c>
      <c r="D790" s="71">
        <v>70731</v>
      </c>
      <c r="E790" s="241" t="s">
        <v>952</v>
      </c>
      <c r="F790" s="186" t="s">
        <v>317</v>
      </c>
      <c r="G790" s="71" t="s">
        <v>1031</v>
      </c>
      <c r="H790" s="194"/>
      <c r="I790" s="188"/>
      <c r="J790" s="272">
        <v>2000000000</v>
      </c>
      <c r="K790" s="313"/>
      <c r="L790" s="314">
        <v>2000000000</v>
      </c>
      <c r="M790" s="189" t="s">
        <v>765</v>
      </c>
      <c r="N790" s="1" t="s">
        <v>1050</v>
      </c>
    </row>
    <row r="791" spans="1:14" ht="24.95" customHeight="1" x14ac:dyDescent="0.2">
      <c r="A791" s="184"/>
      <c r="B791" s="190"/>
      <c r="C791" s="71"/>
      <c r="D791" s="71"/>
      <c r="E791" s="241"/>
      <c r="F791" s="186"/>
      <c r="G791" s="71"/>
      <c r="H791" s="194"/>
      <c r="I791" s="188"/>
      <c r="J791" s="198"/>
      <c r="K791" s="314"/>
      <c r="L791" s="314"/>
      <c r="M791" s="189"/>
    </row>
    <row r="792" spans="1:14" ht="24.95" customHeight="1" x14ac:dyDescent="0.2">
      <c r="A792" s="184" t="s">
        <v>319</v>
      </c>
      <c r="B792" s="190">
        <v>2100300100</v>
      </c>
      <c r="C792" s="71">
        <v>23050101</v>
      </c>
      <c r="D792" s="71">
        <v>70740</v>
      </c>
      <c r="E792" s="241" t="s">
        <v>953</v>
      </c>
      <c r="F792" s="186" t="s">
        <v>317</v>
      </c>
      <c r="G792" s="71" t="s">
        <v>1030</v>
      </c>
      <c r="H792" s="187" t="s">
        <v>103</v>
      </c>
      <c r="I792" s="188" t="s">
        <v>2</v>
      </c>
      <c r="J792" s="198">
        <v>238379450</v>
      </c>
      <c r="K792" s="314">
        <v>238379450</v>
      </c>
      <c r="L792" s="314">
        <v>210076428</v>
      </c>
      <c r="M792" s="189" t="s">
        <v>726</v>
      </c>
      <c r="N792" s="1" t="s">
        <v>1050</v>
      </c>
    </row>
    <row r="793" spans="1:14" ht="24.95" customHeight="1" x14ac:dyDescent="0.2">
      <c r="A793" s="184" t="s">
        <v>319</v>
      </c>
      <c r="B793" s="190">
        <v>2100300100</v>
      </c>
      <c r="C793" s="71">
        <v>23050101</v>
      </c>
      <c r="D793" s="71">
        <v>70740</v>
      </c>
      <c r="E793" s="241" t="s">
        <v>953</v>
      </c>
      <c r="F793" s="186" t="s">
        <v>317</v>
      </c>
      <c r="G793" s="71"/>
      <c r="H793" s="187"/>
      <c r="I793" s="188" t="s">
        <v>3</v>
      </c>
      <c r="J793" s="198">
        <v>625588000</v>
      </c>
      <c r="K793" s="314">
        <v>194461497.68000001</v>
      </c>
      <c r="L793" s="314">
        <v>872831525</v>
      </c>
      <c r="M793" s="211" t="s">
        <v>1436</v>
      </c>
    </row>
    <row r="794" spans="1:14" ht="24.95" customHeight="1" x14ac:dyDescent="0.2">
      <c r="A794" s="184" t="s">
        <v>319</v>
      </c>
      <c r="B794" s="190">
        <v>2100300100</v>
      </c>
      <c r="C794" s="71">
        <v>23050101</v>
      </c>
      <c r="D794" s="71">
        <v>70740</v>
      </c>
      <c r="E794" s="241" t="s">
        <v>953</v>
      </c>
      <c r="F794" s="186" t="s">
        <v>317</v>
      </c>
      <c r="G794" s="71" t="s">
        <v>1030</v>
      </c>
      <c r="H794" s="194"/>
      <c r="I794" s="188"/>
      <c r="J794" s="198">
        <v>118000000</v>
      </c>
      <c r="K794" s="314"/>
      <c r="L794" s="314">
        <v>1378153764.04</v>
      </c>
      <c r="M794" s="189" t="s">
        <v>1468</v>
      </c>
      <c r="N794" s="1" t="s">
        <v>1050</v>
      </c>
    </row>
    <row r="795" spans="1:14" ht="24.95" customHeight="1" x14ac:dyDescent="0.2">
      <c r="A795" s="184" t="s">
        <v>319</v>
      </c>
      <c r="B795" s="190">
        <v>2100300100</v>
      </c>
      <c r="C795" s="71">
        <v>23050101</v>
      </c>
      <c r="D795" s="71">
        <v>70740</v>
      </c>
      <c r="E795" s="241" t="s">
        <v>953</v>
      </c>
      <c r="F795" s="186" t="s">
        <v>317</v>
      </c>
      <c r="G795" s="71" t="s">
        <v>1030</v>
      </c>
      <c r="H795" s="194"/>
      <c r="I795" s="188"/>
      <c r="J795" s="198"/>
      <c r="K795" s="314">
        <v>65430406</v>
      </c>
      <c r="L795" s="314">
        <v>16445880</v>
      </c>
      <c r="M795" s="211" t="s">
        <v>727</v>
      </c>
      <c r="N795" s="1" t="s">
        <v>1050</v>
      </c>
    </row>
    <row r="796" spans="1:14" ht="24.95" customHeight="1" x14ac:dyDescent="0.2">
      <c r="A796" s="241"/>
      <c r="B796" s="190"/>
      <c r="C796" s="70"/>
      <c r="D796" s="70"/>
      <c r="E796" s="241"/>
      <c r="F796" s="241"/>
      <c r="G796" s="71"/>
      <c r="H796" s="194"/>
      <c r="I796" s="188"/>
      <c r="J796" s="198">
        <v>15427500</v>
      </c>
      <c r="K796" s="314"/>
      <c r="L796" s="314">
        <v>15427000</v>
      </c>
      <c r="M796" s="189" t="s">
        <v>728</v>
      </c>
    </row>
    <row r="797" spans="1:14" ht="24.95" customHeight="1" x14ac:dyDescent="0.2">
      <c r="A797" s="184" t="s">
        <v>319</v>
      </c>
      <c r="B797" s="190">
        <v>2100300100</v>
      </c>
      <c r="C797" s="71">
        <v>23050101</v>
      </c>
      <c r="D797" s="71">
        <v>70740</v>
      </c>
      <c r="E797" s="241" t="s">
        <v>953</v>
      </c>
      <c r="F797" s="186" t="s">
        <v>317</v>
      </c>
      <c r="G797" s="71">
        <v>12621600</v>
      </c>
      <c r="H797" s="194"/>
      <c r="I797" s="188"/>
      <c r="J797" s="198"/>
      <c r="K797" s="314"/>
      <c r="L797" s="314"/>
      <c r="M797" s="189" t="s">
        <v>1437</v>
      </c>
      <c r="N797" s="1" t="s">
        <v>1050</v>
      </c>
    </row>
    <row r="798" spans="1:14" ht="24.95" customHeight="1" x14ac:dyDescent="0.2">
      <c r="A798" s="184"/>
      <c r="B798" s="190"/>
      <c r="C798" s="71"/>
      <c r="D798" s="71"/>
      <c r="E798" s="241"/>
      <c r="F798" s="186"/>
      <c r="G798" s="71"/>
      <c r="H798" s="194"/>
      <c r="I798" s="188"/>
      <c r="J798" s="198">
        <v>1500000000</v>
      </c>
      <c r="K798" s="314">
        <v>898332860.12</v>
      </c>
      <c r="L798" s="314">
        <v>400000000</v>
      </c>
      <c r="M798" s="211" t="s">
        <v>1470</v>
      </c>
    </row>
    <row r="799" spans="1:14" ht="24.95" customHeight="1" x14ac:dyDescent="0.2">
      <c r="A799" s="184" t="s">
        <v>319</v>
      </c>
      <c r="B799" s="190">
        <v>2100300100</v>
      </c>
      <c r="C799" s="71">
        <v>23050101</v>
      </c>
      <c r="D799" s="71">
        <v>70740</v>
      </c>
      <c r="E799" s="241" t="s">
        <v>953</v>
      </c>
      <c r="F799" s="186" t="s">
        <v>317</v>
      </c>
      <c r="G799" s="71" t="s">
        <v>1030</v>
      </c>
      <c r="H799" s="194"/>
      <c r="I799" s="188"/>
      <c r="J799" s="198">
        <v>199572572</v>
      </c>
      <c r="K799" s="314">
        <v>756000</v>
      </c>
      <c r="L799" s="378">
        <v>132736500</v>
      </c>
      <c r="M799" s="301" t="s">
        <v>1364</v>
      </c>
      <c r="N799" s="1" t="s">
        <v>1050</v>
      </c>
    </row>
    <row r="800" spans="1:14" ht="24.95" customHeight="1" x14ac:dyDescent="0.2">
      <c r="A800" s="184" t="s">
        <v>319</v>
      </c>
      <c r="B800" s="190">
        <v>2100300100</v>
      </c>
      <c r="C800" s="71">
        <v>23050101</v>
      </c>
      <c r="D800" s="71">
        <v>70740</v>
      </c>
      <c r="E800" s="241" t="s">
        <v>953</v>
      </c>
      <c r="F800" s="186" t="s">
        <v>317</v>
      </c>
      <c r="G800" s="71" t="s">
        <v>1030</v>
      </c>
      <c r="H800" s="194"/>
      <c r="I800" s="188"/>
      <c r="J800" s="198">
        <v>19256040</v>
      </c>
      <c r="K800" s="314"/>
      <c r="L800" s="314"/>
      <c r="M800" s="189" t="s">
        <v>729</v>
      </c>
      <c r="N800" s="1" t="s">
        <v>1050</v>
      </c>
    </row>
    <row r="801" spans="1:15" ht="24.95" customHeight="1" x14ac:dyDescent="0.2">
      <c r="A801" s="184" t="s">
        <v>319</v>
      </c>
      <c r="B801" s="190">
        <v>2100300100</v>
      </c>
      <c r="C801" s="71">
        <v>23050101</v>
      </c>
      <c r="D801" s="71">
        <v>70740</v>
      </c>
      <c r="E801" s="241" t="s">
        <v>953</v>
      </c>
      <c r="F801" s="186" t="s">
        <v>317</v>
      </c>
      <c r="G801" s="71" t="s">
        <v>1030</v>
      </c>
      <c r="H801" s="194"/>
      <c r="I801" s="188"/>
      <c r="J801" s="198">
        <v>100000000</v>
      </c>
      <c r="K801" s="314">
        <v>9750000</v>
      </c>
      <c r="L801" s="314">
        <v>100000000</v>
      </c>
      <c r="M801" s="189" t="s">
        <v>731</v>
      </c>
      <c r="N801" s="1" t="s">
        <v>1050</v>
      </c>
    </row>
    <row r="802" spans="1:15" ht="24.95" customHeight="1" x14ac:dyDescent="0.2">
      <c r="A802" s="184" t="s">
        <v>319</v>
      </c>
      <c r="B802" s="190">
        <v>2100300100</v>
      </c>
      <c r="C802" s="71">
        <v>23020106</v>
      </c>
      <c r="D802" s="71">
        <v>70740</v>
      </c>
      <c r="E802" s="241" t="s">
        <v>953</v>
      </c>
      <c r="F802" s="186" t="s">
        <v>317</v>
      </c>
      <c r="G802" s="71" t="s">
        <v>1030</v>
      </c>
      <c r="H802" s="68"/>
      <c r="I802" s="188"/>
      <c r="J802" s="198"/>
      <c r="K802" s="314">
        <v>204184500</v>
      </c>
      <c r="L802" s="314">
        <v>351848250</v>
      </c>
      <c r="M802" s="189" t="s">
        <v>1362</v>
      </c>
      <c r="N802" s="1" t="s">
        <v>1050</v>
      </c>
    </row>
    <row r="803" spans="1:15" ht="24.95" customHeight="1" x14ac:dyDescent="0.2">
      <c r="A803" s="184"/>
      <c r="B803" s="190"/>
      <c r="C803" s="71"/>
      <c r="D803" s="71"/>
      <c r="E803" s="241"/>
      <c r="F803" s="186"/>
      <c r="G803" s="71"/>
      <c r="H803" s="68"/>
      <c r="I803" s="188"/>
      <c r="J803" s="198"/>
      <c r="K803" s="314">
        <v>545198644.50999999</v>
      </c>
      <c r="L803" s="314">
        <v>1446415125.1500001</v>
      </c>
      <c r="M803" s="189" t="s">
        <v>1363</v>
      </c>
    </row>
    <row r="804" spans="1:15" ht="24.95" customHeight="1" x14ac:dyDescent="0.2">
      <c r="A804" s="273"/>
      <c r="B804" s="274"/>
      <c r="C804" s="276"/>
      <c r="D804" s="60"/>
      <c r="E804" s="241"/>
      <c r="F804" s="275"/>
      <c r="G804" s="71"/>
      <c r="H804" s="68"/>
      <c r="I804" s="188"/>
      <c r="J804" s="198"/>
      <c r="K804" s="314"/>
      <c r="L804" s="314"/>
      <c r="M804" s="189"/>
    </row>
    <row r="805" spans="1:15" ht="24.95" customHeight="1" x14ac:dyDescent="0.2">
      <c r="A805" s="184" t="s">
        <v>319</v>
      </c>
      <c r="B805" s="190">
        <v>2110600100</v>
      </c>
      <c r="C805" s="71">
        <v>23020102</v>
      </c>
      <c r="D805" s="71">
        <v>70740</v>
      </c>
      <c r="E805" s="241" t="s">
        <v>954</v>
      </c>
      <c r="F805" s="186" t="s">
        <v>317</v>
      </c>
      <c r="G805" s="71">
        <v>12621600</v>
      </c>
      <c r="H805" s="187" t="s">
        <v>102</v>
      </c>
      <c r="I805" s="188" t="s">
        <v>695</v>
      </c>
      <c r="J805" s="198">
        <v>60000000</v>
      </c>
      <c r="K805" s="314"/>
      <c r="L805" s="314">
        <v>30000000</v>
      </c>
      <c r="M805" s="300" t="s">
        <v>694</v>
      </c>
      <c r="O805" s="1" t="s">
        <v>1051</v>
      </c>
    </row>
    <row r="806" spans="1:15" ht="24.95" customHeight="1" x14ac:dyDescent="0.2">
      <c r="A806" s="184" t="s">
        <v>319</v>
      </c>
      <c r="B806" s="190">
        <v>2110600100</v>
      </c>
      <c r="C806" s="71">
        <v>23010124</v>
      </c>
      <c r="D806" s="71">
        <v>70740</v>
      </c>
      <c r="E806" s="241" t="s">
        <v>954</v>
      </c>
      <c r="F806" s="186" t="s">
        <v>317</v>
      </c>
      <c r="G806" s="71">
        <v>12621600</v>
      </c>
      <c r="H806" s="194"/>
      <c r="I806" s="188"/>
      <c r="J806" s="198"/>
      <c r="K806" s="314"/>
      <c r="L806" s="314">
        <v>20000000</v>
      </c>
      <c r="M806" s="300" t="s">
        <v>1182</v>
      </c>
      <c r="O806" s="1" t="s">
        <v>1051</v>
      </c>
    </row>
    <row r="807" spans="1:15" ht="24.95" customHeight="1" x14ac:dyDescent="0.2">
      <c r="A807" s="184"/>
      <c r="B807" s="190"/>
      <c r="C807" s="71"/>
      <c r="D807" s="71"/>
      <c r="E807" s="241"/>
      <c r="F807" s="186"/>
      <c r="G807" s="71"/>
      <c r="H807" s="70"/>
      <c r="I807" s="10"/>
      <c r="J807" s="272"/>
      <c r="K807" s="313"/>
      <c r="L807" s="313"/>
      <c r="M807" s="189"/>
    </row>
    <row r="808" spans="1:15" ht="24.95" customHeight="1" x14ac:dyDescent="0.2">
      <c r="A808" s="184" t="s">
        <v>319</v>
      </c>
      <c r="B808" s="190">
        <v>2110600200</v>
      </c>
      <c r="C808" s="71">
        <v>23020107</v>
      </c>
      <c r="D808" s="71">
        <v>70740</v>
      </c>
      <c r="E808" s="241" t="s">
        <v>954</v>
      </c>
      <c r="F808" s="186" t="s">
        <v>317</v>
      </c>
      <c r="G808" s="71" t="s">
        <v>1030</v>
      </c>
      <c r="H808" s="187"/>
      <c r="I808" s="188" t="s">
        <v>276</v>
      </c>
      <c r="J808" s="198">
        <v>60000000</v>
      </c>
      <c r="K808" s="314"/>
      <c r="L808" s="314">
        <v>50000000</v>
      </c>
      <c r="M808" s="160" t="s">
        <v>762</v>
      </c>
      <c r="O808" s="1" t="s">
        <v>1051</v>
      </c>
    </row>
    <row r="809" spans="1:15" ht="24.95" customHeight="1" x14ac:dyDescent="0.2">
      <c r="A809" s="184"/>
      <c r="B809" s="190"/>
      <c r="C809" s="71"/>
      <c r="D809" s="71"/>
      <c r="E809" s="241"/>
      <c r="F809" s="186"/>
      <c r="G809" s="71"/>
      <c r="H809" s="187"/>
      <c r="I809" s="188" t="s">
        <v>277</v>
      </c>
      <c r="J809" s="272"/>
      <c r="K809" s="313"/>
      <c r="L809" s="313"/>
      <c r="M809" s="302" t="s">
        <v>1290</v>
      </c>
    </row>
    <row r="810" spans="1:15" ht="24.95" customHeight="1" x14ac:dyDescent="0.2">
      <c r="A810" s="184"/>
      <c r="B810" s="190"/>
      <c r="C810" s="71"/>
      <c r="D810" s="71"/>
      <c r="E810" s="241"/>
      <c r="F810" s="186"/>
      <c r="G810" s="71"/>
      <c r="H810" s="187"/>
      <c r="I810" s="188"/>
      <c r="J810" s="272"/>
      <c r="K810" s="313"/>
      <c r="L810" s="313">
        <v>337500000</v>
      </c>
      <c r="M810" s="302" t="s">
        <v>1551</v>
      </c>
    </row>
    <row r="811" spans="1:15" ht="24.95" customHeight="1" x14ac:dyDescent="0.2">
      <c r="A811" s="184"/>
      <c r="B811" s="190"/>
      <c r="C811" s="71"/>
      <c r="D811" s="71"/>
      <c r="E811" s="241"/>
      <c r="F811" s="186"/>
      <c r="G811" s="71"/>
      <c r="H811" s="187"/>
      <c r="I811" s="188"/>
      <c r="J811" s="272"/>
      <c r="K811" s="313"/>
      <c r="L811" s="313"/>
      <c r="M811" s="160"/>
    </row>
    <row r="812" spans="1:15" ht="24.95" customHeight="1" x14ac:dyDescent="0.2">
      <c r="A812" s="184" t="s">
        <v>319</v>
      </c>
      <c r="B812" s="190">
        <v>2100100100</v>
      </c>
      <c r="C812" s="60">
        <v>23010122</v>
      </c>
      <c r="D812" s="71">
        <v>70711</v>
      </c>
      <c r="E812" s="241" t="s">
        <v>955</v>
      </c>
      <c r="F812" s="186" t="s">
        <v>317</v>
      </c>
      <c r="G812" s="71">
        <v>12621600</v>
      </c>
      <c r="H812" s="187" t="s">
        <v>101</v>
      </c>
      <c r="I812" s="188" t="s">
        <v>1010</v>
      </c>
      <c r="J812" s="198"/>
      <c r="K812" s="314"/>
      <c r="L812" s="314">
        <v>10000000</v>
      </c>
      <c r="M812" s="189" t="s">
        <v>1590</v>
      </c>
    </row>
    <row r="813" spans="1:15" ht="24.95" customHeight="1" x14ac:dyDescent="0.2">
      <c r="A813" s="9"/>
      <c r="B813" s="169"/>
      <c r="C813" s="60"/>
      <c r="D813" s="60"/>
      <c r="E813" s="241"/>
      <c r="F813" s="168"/>
      <c r="G813" s="71"/>
      <c r="H813" s="187"/>
      <c r="I813" s="188" t="s">
        <v>126</v>
      </c>
      <c r="J813" s="272"/>
      <c r="K813" s="313"/>
      <c r="L813" s="313"/>
      <c r="M813" s="189"/>
    </row>
    <row r="814" spans="1:15" ht="24.95" customHeight="1" x14ac:dyDescent="0.2">
      <c r="A814" s="9"/>
      <c r="B814" s="169"/>
      <c r="C814" s="60"/>
      <c r="D814" s="60"/>
      <c r="E814" s="241"/>
      <c r="F814" s="168"/>
      <c r="G814" s="71"/>
      <c r="H814" s="187"/>
      <c r="I814" s="188"/>
      <c r="J814" s="272"/>
      <c r="K814" s="313"/>
      <c r="L814" s="313"/>
      <c r="M814" s="189"/>
    </row>
    <row r="815" spans="1:15" ht="24.95" customHeight="1" x14ac:dyDescent="0.2">
      <c r="A815" s="184" t="s">
        <v>319</v>
      </c>
      <c r="B815" s="190">
        <v>2100100100</v>
      </c>
      <c r="C815" s="71">
        <v>23050103</v>
      </c>
      <c r="D815" s="71">
        <v>70740</v>
      </c>
      <c r="E815" s="241" t="s">
        <v>956</v>
      </c>
      <c r="F815" s="186" t="s">
        <v>317</v>
      </c>
      <c r="G815" s="71">
        <v>12621600</v>
      </c>
      <c r="H815" s="194" t="s">
        <v>259</v>
      </c>
      <c r="I815" s="188" t="s">
        <v>304</v>
      </c>
      <c r="J815" s="198">
        <v>5000000</v>
      </c>
      <c r="K815" s="314"/>
      <c r="L815" s="314"/>
      <c r="M815" s="189"/>
      <c r="N815" s="1" t="s">
        <v>1050</v>
      </c>
    </row>
    <row r="816" spans="1:15" ht="24.95" customHeight="1" x14ac:dyDescent="0.2">
      <c r="A816" s="9"/>
      <c r="B816" s="169"/>
      <c r="C816" s="60"/>
      <c r="D816" s="60"/>
      <c r="E816" s="241"/>
      <c r="F816" s="168"/>
      <c r="G816" s="71"/>
      <c r="H816" s="194"/>
      <c r="I816" s="188" t="s">
        <v>305</v>
      </c>
      <c r="J816" s="198"/>
      <c r="K816" s="314"/>
      <c r="L816" s="314">
        <v>0</v>
      </c>
      <c r="M816" s="160"/>
    </row>
    <row r="817" spans="1:15" ht="24.95" customHeight="1" x14ac:dyDescent="0.2">
      <c r="A817" s="9"/>
      <c r="B817" s="169"/>
      <c r="C817" s="60"/>
      <c r="D817" s="60"/>
      <c r="E817" s="241"/>
      <c r="F817" s="168"/>
      <c r="G817" s="71"/>
      <c r="H817" s="68"/>
      <c r="I817" s="60"/>
      <c r="J817" s="198"/>
      <c r="K817" s="314"/>
      <c r="L817" s="314"/>
      <c r="M817" s="277"/>
    </row>
    <row r="818" spans="1:15" ht="24.95" customHeight="1" x14ac:dyDescent="0.2">
      <c r="A818" s="184" t="s">
        <v>319</v>
      </c>
      <c r="B818" s="190">
        <v>2110400100</v>
      </c>
      <c r="C818" s="71">
        <v>23020118</v>
      </c>
      <c r="D818" s="71">
        <v>70941</v>
      </c>
      <c r="E818" s="241" t="s">
        <v>957</v>
      </c>
      <c r="F818" s="192" t="s">
        <v>320</v>
      </c>
      <c r="G818" s="71">
        <v>12610300</v>
      </c>
      <c r="H818" s="187" t="s">
        <v>100</v>
      </c>
      <c r="I818" s="188" t="s">
        <v>138</v>
      </c>
      <c r="J818" s="198">
        <v>70000000</v>
      </c>
      <c r="K818" s="314"/>
      <c r="L818" s="314">
        <v>12000000</v>
      </c>
      <c r="M818" s="76" t="s">
        <v>1445</v>
      </c>
      <c r="O818" s="1" t="s">
        <v>1051</v>
      </c>
    </row>
    <row r="819" spans="1:15" ht="24.95" customHeight="1" x14ac:dyDescent="0.2">
      <c r="A819" s="184"/>
      <c r="B819" s="190"/>
      <c r="C819" s="71"/>
      <c r="D819" s="71"/>
      <c r="E819" s="241"/>
      <c r="F819" s="192"/>
      <c r="G819" s="71"/>
      <c r="H819" s="194"/>
      <c r="I819" s="188"/>
      <c r="J819" s="198"/>
      <c r="K819" s="314"/>
      <c r="L819" s="314">
        <v>11000000</v>
      </c>
      <c r="M819" s="76" t="s">
        <v>1446</v>
      </c>
    </row>
    <row r="820" spans="1:15" ht="24.95" customHeight="1" x14ac:dyDescent="0.2">
      <c r="A820" s="184"/>
      <c r="B820" s="190"/>
      <c r="C820" s="71"/>
      <c r="D820" s="71"/>
      <c r="E820" s="241"/>
      <c r="F820" s="192"/>
      <c r="G820" s="71"/>
      <c r="H820" s="194"/>
      <c r="I820" s="188"/>
      <c r="J820" s="198"/>
      <c r="K820" s="314"/>
      <c r="L820" s="314">
        <v>27000000</v>
      </c>
      <c r="M820" s="76" t="s">
        <v>1450</v>
      </c>
    </row>
    <row r="821" spans="1:15" ht="24.95" customHeight="1" x14ac:dyDescent="0.2">
      <c r="A821" s="184"/>
      <c r="B821" s="190"/>
      <c r="C821" s="71"/>
      <c r="D821" s="71"/>
      <c r="E821" s="241"/>
      <c r="F821" s="192"/>
      <c r="G821" s="71"/>
      <c r="H821" s="194"/>
      <c r="I821" s="188"/>
      <c r="J821" s="272"/>
      <c r="K821" s="313"/>
      <c r="L821" s="313"/>
      <c r="M821" s="76"/>
    </row>
    <row r="822" spans="1:15" ht="24.95" customHeight="1" x14ac:dyDescent="0.2">
      <c r="A822" s="184" t="s">
        <v>319</v>
      </c>
      <c r="B822" s="190">
        <v>2110400200</v>
      </c>
      <c r="C822" s="71">
        <v>23020101</v>
      </c>
      <c r="D822" s="71">
        <v>70941</v>
      </c>
      <c r="E822" s="241" t="s">
        <v>957</v>
      </c>
      <c r="F822" s="192" t="s">
        <v>320</v>
      </c>
      <c r="G822" s="71">
        <v>12610300</v>
      </c>
      <c r="H822" s="194"/>
      <c r="I822" s="188" t="s">
        <v>772</v>
      </c>
      <c r="J822" s="198">
        <v>60000000</v>
      </c>
      <c r="K822" s="314"/>
      <c r="L822" s="314">
        <v>5000000</v>
      </c>
      <c r="M822" s="189" t="s">
        <v>1447</v>
      </c>
      <c r="O822" s="1" t="s">
        <v>1051</v>
      </c>
    </row>
    <row r="823" spans="1:15" ht="24.95" customHeight="1" x14ac:dyDescent="0.2">
      <c r="A823" s="184"/>
      <c r="B823" s="190"/>
      <c r="C823" s="71"/>
      <c r="D823" s="71"/>
      <c r="E823" s="241"/>
      <c r="F823" s="192"/>
      <c r="G823" s="71"/>
      <c r="H823" s="194"/>
      <c r="I823" s="193"/>
      <c r="J823" s="198"/>
      <c r="K823" s="314"/>
      <c r="L823" s="314">
        <v>1000000</v>
      </c>
      <c r="M823" s="189" t="s">
        <v>1448</v>
      </c>
    </row>
    <row r="824" spans="1:15" ht="24.95" customHeight="1" x14ac:dyDescent="0.2">
      <c r="A824" s="184"/>
      <c r="B824" s="190"/>
      <c r="C824" s="71"/>
      <c r="D824" s="71"/>
      <c r="E824" s="241"/>
      <c r="F824" s="192"/>
      <c r="G824" s="71"/>
      <c r="H824" s="194"/>
      <c r="I824" s="193"/>
      <c r="J824" s="198"/>
      <c r="K824" s="314"/>
      <c r="L824" s="314">
        <v>2500000</v>
      </c>
      <c r="M824" s="189" t="s">
        <v>1449</v>
      </c>
    </row>
    <row r="825" spans="1:15" ht="24.95" customHeight="1" x14ac:dyDescent="0.2">
      <c r="A825" s="184"/>
      <c r="B825" s="190"/>
      <c r="C825" s="71"/>
      <c r="D825" s="71"/>
      <c r="E825" s="241"/>
      <c r="F825" s="192"/>
      <c r="G825" s="71"/>
      <c r="H825" s="194"/>
      <c r="I825" s="193"/>
      <c r="J825" s="198"/>
      <c r="K825" s="314"/>
      <c r="L825" s="314">
        <v>41500000</v>
      </c>
      <c r="M825" s="189" t="s">
        <v>1451</v>
      </c>
    </row>
    <row r="826" spans="1:15" ht="24.95" customHeight="1" x14ac:dyDescent="0.2">
      <c r="A826" s="184"/>
      <c r="B826" s="190"/>
      <c r="C826" s="71"/>
      <c r="D826" s="71"/>
      <c r="E826" s="241"/>
      <c r="F826" s="192"/>
      <c r="G826" s="71"/>
      <c r="H826" s="194"/>
      <c r="I826" s="193"/>
      <c r="J826" s="198"/>
      <c r="K826" s="314"/>
      <c r="L826" s="314"/>
      <c r="M826" s="302" t="s">
        <v>1276</v>
      </c>
    </row>
    <row r="827" spans="1:15" ht="24.95" customHeight="1" x14ac:dyDescent="0.2">
      <c r="A827" s="184"/>
      <c r="B827" s="190"/>
      <c r="C827" s="71"/>
      <c r="D827" s="71"/>
      <c r="E827" s="241"/>
      <c r="F827" s="192"/>
      <c r="G827" s="71"/>
      <c r="H827" s="194"/>
      <c r="I827" s="193"/>
      <c r="J827" s="198"/>
      <c r="K827" s="314"/>
      <c r="L827" s="314">
        <v>29520115.84</v>
      </c>
      <c r="M827" s="302" t="s">
        <v>1552</v>
      </c>
    </row>
    <row r="828" spans="1:15" ht="24.95" customHeight="1" x14ac:dyDescent="0.2">
      <c r="A828" s="184"/>
      <c r="B828" s="190"/>
      <c r="C828" s="60"/>
      <c r="D828" s="71"/>
      <c r="E828" s="241"/>
      <c r="F828" s="192"/>
      <c r="G828" s="71"/>
      <c r="H828" s="194"/>
      <c r="J828" s="74"/>
      <c r="K828" s="229"/>
      <c r="L828" s="229"/>
      <c r="M828" s="189"/>
    </row>
    <row r="829" spans="1:15" ht="24.95" customHeight="1" x14ac:dyDescent="0.2">
      <c r="A829" s="184" t="s">
        <v>319</v>
      </c>
      <c r="B829" s="190">
        <v>2110400300</v>
      </c>
      <c r="C829" s="71">
        <v>23010124</v>
      </c>
      <c r="D829" s="71">
        <v>70941</v>
      </c>
      <c r="E829" s="241" t="s">
        <v>957</v>
      </c>
      <c r="F829" s="192" t="s">
        <v>320</v>
      </c>
      <c r="G829" s="71" t="s">
        <v>1031</v>
      </c>
      <c r="H829" s="194"/>
      <c r="I829" s="188" t="s">
        <v>482</v>
      </c>
      <c r="J829" s="272">
        <v>80000000</v>
      </c>
      <c r="K829" s="313"/>
      <c r="L829" s="314">
        <v>15000000</v>
      </c>
      <c r="M829" s="189" t="s">
        <v>1452</v>
      </c>
      <c r="O829" s="1" t="s">
        <v>1051</v>
      </c>
    </row>
    <row r="830" spans="1:15" ht="24.95" customHeight="1" x14ac:dyDescent="0.2">
      <c r="A830" s="184"/>
      <c r="B830" s="190"/>
      <c r="C830" s="71"/>
      <c r="D830" s="71"/>
      <c r="E830" s="241"/>
      <c r="F830" s="192"/>
      <c r="G830" s="71"/>
      <c r="H830" s="194"/>
      <c r="I830" s="188"/>
      <c r="J830" s="272"/>
      <c r="K830" s="313"/>
      <c r="L830" s="314">
        <v>16000000</v>
      </c>
      <c r="M830" s="189" t="s">
        <v>1453</v>
      </c>
    </row>
    <row r="831" spans="1:15" ht="24.95" customHeight="1" x14ac:dyDescent="0.2">
      <c r="A831" s="184"/>
      <c r="B831" s="190"/>
      <c r="C831" s="71"/>
      <c r="D831" s="71"/>
      <c r="E831" s="241"/>
      <c r="F831" s="192"/>
      <c r="G831" s="71"/>
      <c r="H831" s="194"/>
      <c r="I831" s="188"/>
      <c r="J831" s="272"/>
      <c r="K831" s="313"/>
      <c r="L831" s="314">
        <v>3500000</v>
      </c>
      <c r="M831" s="189" t="s">
        <v>1454</v>
      </c>
    </row>
    <row r="832" spans="1:15" ht="24.95" customHeight="1" x14ac:dyDescent="0.2">
      <c r="A832" s="184"/>
      <c r="B832" s="190"/>
      <c r="C832" s="71"/>
      <c r="D832" s="71"/>
      <c r="E832" s="241"/>
      <c r="F832" s="192"/>
      <c r="G832" s="71"/>
      <c r="H832" s="194"/>
      <c r="I832" s="188"/>
      <c r="J832" s="272"/>
      <c r="K832" s="313"/>
      <c r="L832" s="314">
        <v>15500000</v>
      </c>
      <c r="M832" s="189" t="s">
        <v>1455</v>
      </c>
    </row>
    <row r="833" spans="1:14" ht="24.95" customHeight="1" x14ac:dyDescent="0.2">
      <c r="A833" s="184"/>
      <c r="B833" s="190"/>
      <c r="C833" s="60"/>
      <c r="D833" s="71"/>
      <c r="E833" s="241"/>
      <c r="F833" s="192"/>
      <c r="G833" s="71"/>
      <c r="H833" s="194"/>
      <c r="I833" s="188"/>
      <c r="J833" s="272"/>
      <c r="K833" s="313"/>
      <c r="L833" s="313"/>
      <c r="M833" s="189"/>
    </row>
    <row r="834" spans="1:14" ht="24.95" customHeight="1" x14ac:dyDescent="0.2">
      <c r="A834" s="184" t="s">
        <v>319</v>
      </c>
      <c r="B834" s="190">
        <v>2100100100</v>
      </c>
      <c r="C834" s="71">
        <v>23010122</v>
      </c>
      <c r="D834" s="71">
        <v>70731</v>
      </c>
      <c r="E834" s="241" t="s">
        <v>958</v>
      </c>
      <c r="F834" s="186" t="s">
        <v>317</v>
      </c>
      <c r="G834" s="71">
        <v>12621600</v>
      </c>
      <c r="H834" s="187" t="s">
        <v>221</v>
      </c>
      <c r="I834" s="188" t="s">
        <v>220</v>
      </c>
      <c r="J834" s="198">
        <v>45000000</v>
      </c>
      <c r="K834" s="314"/>
      <c r="L834" s="314">
        <v>50000000</v>
      </c>
      <c r="M834" s="189" t="s">
        <v>1591</v>
      </c>
      <c r="N834" s="1" t="s">
        <v>1050</v>
      </c>
    </row>
    <row r="835" spans="1:14" ht="24.95" customHeight="1" x14ac:dyDescent="0.2">
      <c r="A835" s="184" t="s">
        <v>319</v>
      </c>
      <c r="B835" s="190">
        <v>2100100100</v>
      </c>
      <c r="C835" s="71">
        <v>23010122</v>
      </c>
      <c r="D835" s="71">
        <v>70731</v>
      </c>
      <c r="E835" s="241" t="s">
        <v>958</v>
      </c>
      <c r="F835" s="186" t="s">
        <v>317</v>
      </c>
      <c r="G835" s="71">
        <v>12621600</v>
      </c>
      <c r="H835" s="187"/>
      <c r="I835" s="188"/>
      <c r="J835" s="272">
        <v>20000000</v>
      </c>
      <c r="K835" s="313"/>
      <c r="L835" s="313"/>
      <c r="M835" s="189" t="s">
        <v>1592</v>
      </c>
      <c r="N835" s="1" t="s">
        <v>1050</v>
      </c>
    </row>
    <row r="836" spans="1:14" ht="24.95" customHeight="1" x14ac:dyDescent="0.2">
      <c r="A836" s="184" t="s">
        <v>319</v>
      </c>
      <c r="B836" s="190">
        <v>2100100100</v>
      </c>
      <c r="C836" s="71">
        <v>23030105</v>
      </c>
      <c r="D836" s="71">
        <v>70731</v>
      </c>
      <c r="E836" s="241" t="s">
        <v>958</v>
      </c>
      <c r="F836" s="186" t="s">
        <v>317</v>
      </c>
      <c r="G836" s="71" t="s">
        <v>1030</v>
      </c>
      <c r="H836" s="187"/>
      <c r="I836" s="188"/>
      <c r="J836" s="272">
        <v>20000000</v>
      </c>
      <c r="K836" s="313"/>
      <c r="L836" s="313"/>
      <c r="M836" s="66"/>
      <c r="N836" s="1" t="s">
        <v>1050</v>
      </c>
    </row>
    <row r="837" spans="1:14" ht="24.95" customHeight="1" x14ac:dyDescent="0.2">
      <c r="A837" s="9"/>
      <c r="B837" s="169"/>
      <c r="C837" s="60"/>
      <c r="D837" s="60"/>
      <c r="E837" s="241"/>
      <c r="F837" s="168"/>
      <c r="G837" s="71"/>
      <c r="H837" s="187"/>
      <c r="I837" s="188"/>
      <c r="J837" s="272"/>
      <c r="K837" s="313"/>
      <c r="L837" s="313"/>
      <c r="M837" s="66"/>
    </row>
    <row r="838" spans="1:14" ht="24.95" customHeight="1" x14ac:dyDescent="0.2">
      <c r="A838" s="184" t="s">
        <v>319</v>
      </c>
      <c r="B838" s="190">
        <v>1400100100</v>
      </c>
      <c r="C838" s="71">
        <v>23030105</v>
      </c>
      <c r="D838" s="71">
        <v>70721</v>
      </c>
      <c r="E838" s="241" t="s">
        <v>959</v>
      </c>
      <c r="F838" s="186" t="s">
        <v>317</v>
      </c>
      <c r="G838" s="71">
        <v>12621600</v>
      </c>
      <c r="H838" s="187" t="s">
        <v>219</v>
      </c>
      <c r="I838" s="188" t="s">
        <v>1009</v>
      </c>
      <c r="J838" s="272">
        <v>50000000</v>
      </c>
      <c r="K838" s="313">
        <v>15000000</v>
      </c>
      <c r="L838" s="314">
        <v>20000000</v>
      </c>
      <c r="M838" s="189" t="s">
        <v>1593</v>
      </c>
      <c r="N838" s="1" t="s">
        <v>1050</v>
      </c>
    </row>
    <row r="839" spans="1:14" ht="24.95" customHeight="1" x14ac:dyDescent="0.2">
      <c r="A839" s="9"/>
      <c r="B839" s="169"/>
      <c r="C839" s="60"/>
      <c r="D839" s="60"/>
      <c r="E839" s="241"/>
      <c r="F839" s="168"/>
      <c r="G839" s="71"/>
      <c r="H839" s="68"/>
      <c r="I839" s="188"/>
      <c r="J839" s="198"/>
      <c r="K839" s="314"/>
      <c r="L839" s="314"/>
      <c r="M839" s="189"/>
    </row>
    <row r="840" spans="1:14" ht="24.95" customHeight="1" x14ac:dyDescent="0.2">
      <c r="A840" s="9"/>
      <c r="B840" s="169"/>
      <c r="C840" s="60"/>
      <c r="D840" s="60"/>
      <c r="E840" s="241"/>
      <c r="F840" s="168"/>
      <c r="G840" s="71"/>
      <c r="H840" s="68"/>
      <c r="I840" s="188"/>
      <c r="J840" s="198"/>
      <c r="K840" s="314"/>
      <c r="L840" s="314"/>
      <c r="M840" s="189"/>
    </row>
    <row r="841" spans="1:14" ht="24.95" customHeight="1" x14ac:dyDescent="0.2">
      <c r="A841" s="184" t="s">
        <v>319</v>
      </c>
      <c r="B841" s="190">
        <v>2102700100</v>
      </c>
      <c r="C841" s="71">
        <v>23010122</v>
      </c>
      <c r="D841" s="71">
        <v>70732</v>
      </c>
      <c r="E841" s="241" t="s">
        <v>960</v>
      </c>
      <c r="F841" s="186" t="s">
        <v>317</v>
      </c>
      <c r="G841" s="71">
        <v>12621900</v>
      </c>
      <c r="H841" s="187" t="s">
        <v>253</v>
      </c>
      <c r="I841" s="188" t="s">
        <v>254</v>
      </c>
      <c r="J841" s="198">
        <v>150000000</v>
      </c>
      <c r="K841" s="314">
        <v>57926025.289999999</v>
      </c>
      <c r="L841" s="314">
        <v>50000000</v>
      </c>
      <c r="M841" s="189" t="s">
        <v>1424</v>
      </c>
      <c r="N841" s="1" t="s">
        <v>1050</v>
      </c>
    </row>
    <row r="842" spans="1:14" ht="24.95" customHeight="1" x14ac:dyDescent="0.2">
      <c r="A842" s="184"/>
      <c r="B842" s="190"/>
      <c r="C842" s="71"/>
      <c r="D842" s="71"/>
      <c r="E842" s="241"/>
      <c r="F842" s="186"/>
      <c r="G842" s="71"/>
      <c r="H842" s="68"/>
      <c r="I842" s="188"/>
      <c r="J842" s="198"/>
      <c r="K842" s="314"/>
      <c r="L842" s="314">
        <v>10000000</v>
      </c>
      <c r="M842" s="189" t="s">
        <v>1423</v>
      </c>
    </row>
    <row r="843" spans="1:14" ht="24.95" customHeight="1" x14ac:dyDescent="0.2">
      <c r="A843" s="9"/>
      <c r="B843" s="169"/>
      <c r="C843" s="60"/>
      <c r="D843" s="60"/>
      <c r="E843" s="241"/>
      <c r="F843" s="168"/>
      <c r="G843" s="71"/>
      <c r="H843" s="187"/>
      <c r="I843" s="188"/>
      <c r="J843" s="272"/>
      <c r="K843" s="313"/>
      <c r="L843" s="313">
        <v>40000000</v>
      </c>
      <c r="M843" s="189" t="s">
        <v>1425</v>
      </c>
    </row>
    <row r="844" spans="1:14" ht="24.95" customHeight="1" x14ac:dyDescent="0.2">
      <c r="A844" s="184" t="s">
        <v>319</v>
      </c>
      <c r="B844" s="190">
        <v>2100100100</v>
      </c>
      <c r="C844" s="234">
        <v>23050101</v>
      </c>
      <c r="D844" s="71">
        <v>70721</v>
      </c>
      <c r="E844" s="241" t="s">
        <v>961</v>
      </c>
      <c r="F844" s="186" t="s">
        <v>317</v>
      </c>
      <c r="G844" s="71">
        <v>12621600</v>
      </c>
      <c r="H844" s="187"/>
      <c r="I844" s="188"/>
      <c r="J844" s="198"/>
      <c r="K844" s="314"/>
      <c r="L844" s="314">
        <v>7000000</v>
      </c>
      <c r="M844" s="189" t="s">
        <v>1177</v>
      </c>
      <c r="N844" s="1" t="s">
        <v>1050</v>
      </c>
    </row>
    <row r="845" spans="1:14" ht="24.95" customHeight="1" x14ac:dyDescent="0.2">
      <c r="A845" s="184"/>
      <c r="B845" s="70"/>
      <c r="C845" s="71"/>
      <c r="D845" s="70"/>
      <c r="E845" s="241"/>
      <c r="F845" s="241"/>
      <c r="G845" s="71"/>
      <c r="H845" s="194"/>
      <c r="I845" s="188"/>
      <c r="J845" s="198"/>
      <c r="K845" s="314"/>
      <c r="L845" s="314">
        <v>7000000</v>
      </c>
      <c r="M845" s="189" t="s">
        <v>1178</v>
      </c>
    </row>
    <row r="846" spans="1:14" ht="24.95" customHeight="1" x14ac:dyDescent="0.2">
      <c r="A846" s="184"/>
      <c r="B846" s="70"/>
      <c r="C846" s="71"/>
      <c r="D846" s="70"/>
      <c r="E846" s="241"/>
      <c r="F846" s="241"/>
      <c r="G846" s="71"/>
      <c r="H846" s="194"/>
      <c r="I846" s="188"/>
      <c r="J846" s="198"/>
      <c r="K846" s="314"/>
      <c r="L846" s="314">
        <v>2000000</v>
      </c>
      <c r="M846" s="189" t="s">
        <v>1176</v>
      </c>
    </row>
    <row r="847" spans="1:14" ht="24.95" customHeight="1" x14ac:dyDescent="0.2">
      <c r="A847" s="184"/>
      <c r="B847" s="70"/>
      <c r="C847" s="71"/>
      <c r="D847" s="70"/>
      <c r="E847" s="241"/>
      <c r="F847" s="241"/>
      <c r="G847" s="71"/>
      <c r="H847" s="194"/>
      <c r="I847" s="188"/>
      <c r="J847" s="198"/>
      <c r="K847" s="314"/>
      <c r="L847" s="314">
        <v>5000000</v>
      </c>
      <c r="M847" s="189" t="s">
        <v>1179</v>
      </c>
    </row>
    <row r="848" spans="1:14" ht="24.95" customHeight="1" x14ac:dyDescent="0.2">
      <c r="A848" s="184"/>
      <c r="B848" s="70"/>
      <c r="C848" s="71"/>
      <c r="D848" s="70"/>
      <c r="E848" s="241"/>
      <c r="F848" s="241"/>
      <c r="G848" s="71"/>
      <c r="H848" s="194"/>
      <c r="I848" s="188"/>
      <c r="J848" s="198"/>
      <c r="K848" s="314"/>
      <c r="L848" s="314">
        <v>2000000</v>
      </c>
      <c r="M848" s="189" t="s">
        <v>1180</v>
      </c>
    </row>
    <row r="849" spans="1:14" ht="24.95" customHeight="1" x14ac:dyDescent="0.2">
      <c r="A849" s="184"/>
      <c r="B849" s="70"/>
      <c r="C849" s="71"/>
      <c r="D849" s="70"/>
      <c r="E849" s="241"/>
      <c r="F849" s="241"/>
      <c r="G849" s="71"/>
      <c r="H849" s="194"/>
      <c r="I849" s="188"/>
      <c r="J849" s="198"/>
      <c r="K849" s="314"/>
      <c r="L849" s="314">
        <v>7000000</v>
      </c>
      <c r="M849" s="189" t="s">
        <v>1181</v>
      </c>
    </row>
    <row r="850" spans="1:14" ht="24.95" customHeight="1" x14ac:dyDescent="0.2">
      <c r="A850" s="184"/>
      <c r="B850" s="70"/>
      <c r="C850" s="71"/>
      <c r="D850" s="70"/>
      <c r="E850" s="241"/>
      <c r="F850" s="241"/>
      <c r="G850" s="71"/>
      <c r="H850" s="194"/>
      <c r="I850" s="188"/>
      <c r="J850" s="198"/>
      <c r="K850" s="314"/>
      <c r="L850" s="314"/>
      <c r="M850" s="189"/>
    </row>
    <row r="851" spans="1:14" ht="24.95" customHeight="1" x14ac:dyDescent="0.2">
      <c r="A851" s="184"/>
      <c r="B851" s="70"/>
      <c r="C851" s="71"/>
      <c r="D851" s="70"/>
      <c r="E851" s="241"/>
      <c r="F851" s="241"/>
      <c r="G851" s="71"/>
      <c r="H851" s="187" t="s">
        <v>218</v>
      </c>
      <c r="I851" s="188" t="s">
        <v>217</v>
      </c>
      <c r="J851" s="198">
        <v>20000000</v>
      </c>
      <c r="K851" s="314"/>
      <c r="L851" s="314"/>
      <c r="M851" s="189"/>
    </row>
    <row r="852" spans="1:14" ht="24.95" customHeight="1" x14ac:dyDescent="0.2">
      <c r="A852" s="184" t="s">
        <v>319</v>
      </c>
      <c r="B852" s="2">
        <v>2100100100</v>
      </c>
      <c r="C852" s="229">
        <v>13010205</v>
      </c>
      <c r="D852" s="70">
        <v>70721</v>
      </c>
      <c r="E852" s="241" t="s">
        <v>962</v>
      </c>
      <c r="F852" s="278">
        <v>8127</v>
      </c>
      <c r="G852" s="71" t="s">
        <v>1030</v>
      </c>
      <c r="H852" s="187" t="s">
        <v>205</v>
      </c>
      <c r="I852" s="188" t="s">
        <v>134</v>
      </c>
      <c r="J852" s="198"/>
      <c r="K852" s="314"/>
      <c r="L852" s="314"/>
      <c r="M852" s="211"/>
    </row>
    <row r="853" spans="1:14" ht="24.95" customHeight="1" x14ac:dyDescent="0.2">
      <c r="A853" s="184" t="s">
        <v>319</v>
      </c>
      <c r="B853" s="2">
        <v>2100100100</v>
      </c>
      <c r="C853" s="229">
        <v>13010205</v>
      </c>
      <c r="D853" s="70">
        <v>70721</v>
      </c>
      <c r="E853" s="241" t="s">
        <v>962</v>
      </c>
      <c r="F853" s="278">
        <v>8127</v>
      </c>
      <c r="G853" s="71" t="s">
        <v>1030</v>
      </c>
      <c r="H853" s="187"/>
      <c r="I853" s="188" t="s">
        <v>0</v>
      </c>
      <c r="J853" s="198">
        <v>13500000</v>
      </c>
      <c r="K853" s="314">
        <v>9223001.2400000002</v>
      </c>
      <c r="L853" s="314">
        <v>32175588</v>
      </c>
      <c r="M853" s="189" t="s">
        <v>715</v>
      </c>
      <c r="N853" s="1" t="s">
        <v>1050</v>
      </c>
    </row>
    <row r="854" spans="1:14" ht="24.95" customHeight="1" x14ac:dyDescent="0.2">
      <c r="A854" s="184" t="s">
        <v>319</v>
      </c>
      <c r="B854" s="2">
        <v>2100100100</v>
      </c>
      <c r="C854" s="229">
        <v>13010205</v>
      </c>
      <c r="D854" s="70">
        <v>70721</v>
      </c>
      <c r="E854" s="241" t="s">
        <v>962</v>
      </c>
      <c r="F854" s="278">
        <v>8127</v>
      </c>
      <c r="G854" s="71" t="s">
        <v>1030</v>
      </c>
      <c r="H854" s="187"/>
      <c r="I854" s="193"/>
      <c r="J854" s="198">
        <v>1000000</v>
      </c>
      <c r="K854" s="314"/>
      <c r="L854" s="314"/>
      <c r="M854" s="189" t="s">
        <v>716</v>
      </c>
      <c r="N854" s="1" t="s">
        <v>1050</v>
      </c>
    </row>
    <row r="855" spans="1:14" ht="24.95" customHeight="1" x14ac:dyDescent="0.2">
      <c r="A855" s="184" t="s">
        <v>319</v>
      </c>
      <c r="B855" s="2">
        <v>2100100100</v>
      </c>
      <c r="C855" s="229">
        <v>13010205</v>
      </c>
      <c r="D855" s="70">
        <v>70721</v>
      </c>
      <c r="E855" s="241" t="s">
        <v>962</v>
      </c>
      <c r="F855" s="278">
        <v>8127</v>
      </c>
      <c r="G855" s="71" t="s">
        <v>1030</v>
      </c>
      <c r="H855" s="187"/>
      <c r="I855" s="193"/>
      <c r="J855" s="198">
        <v>39000000</v>
      </c>
      <c r="K855" s="314"/>
      <c r="L855" s="314"/>
      <c r="M855" s="211" t="s">
        <v>717</v>
      </c>
      <c r="N855" s="1" t="s">
        <v>1050</v>
      </c>
    </row>
    <row r="856" spans="1:14" ht="24.95" customHeight="1" x14ac:dyDescent="0.2">
      <c r="A856" s="184"/>
      <c r="B856" s="2"/>
      <c r="C856" s="152"/>
      <c r="D856" s="70"/>
      <c r="E856" s="241"/>
      <c r="F856" s="278"/>
      <c r="G856" s="71"/>
      <c r="H856" s="187"/>
      <c r="I856" s="193"/>
      <c r="J856" s="198"/>
      <c r="K856" s="314"/>
      <c r="L856" s="314">
        <v>10000000</v>
      </c>
      <c r="M856" s="211" t="s">
        <v>1594</v>
      </c>
    </row>
    <row r="857" spans="1:14" ht="24.95" customHeight="1" x14ac:dyDescent="0.2">
      <c r="A857" s="184"/>
      <c r="B857" s="2"/>
      <c r="C857" s="152"/>
      <c r="D857" s="70"/>
      <c r="E857" s="241"/>
      <c r="F857" s="278"/>
      <c r="G857" s="71"/>
      <c r="H857" s="187"/>
      <c r="I857" s="193"/>
      <c r="J857" s="198"/>
      <c r="K857" s="314"/>
      <c r="L857" s="314"/>
      <c r="M857" s="211"/>
    </row>
    <row r="858" spans="1:14" ht="24.95" customHeight="1" x14ac:dyDescent="0.2">
      <c r="A858" s="232" t="s">
        <v>319</v>
      </c>
      <c r="B858" s="70">
        <v>2100100100</v>
      </c>
      <c r="C858" s="70">
        <v>23010122</v>
      </c>
      <c r="D858" s="69">
        <v>70740</v>
      </c>
      <c r="E858" s="241" t="s">
        <v>963</v>
      </c>
      <c r="F858" s="184" t="s">
        <v>317</v>
      </c>
      <c r="G858" s="71">
        <v>12621600</v>
      </c>
      <c r="H858" s="71" t="s">
        <v>471</v>
      </c>
      <c r="I858" s="1" t="s">
        <v>472</v>
      </c>
      <c r="J858" s="198">
        <v>30000000</v>
      </c>
      <c r="K858" s="314"/>
      <c r="L858" s="314">
        <v>60000000</v>
      </c>
      <c r="M858" s="189" t="s">
        <v>1479</v>
      </c>
      <c r="N858" s="1" t="s">
        <v>1050</v>
      </c>
    </row>
    <row r="859" spans="1:14" ht="24.95" customHeight="1" x14ac:dyDescent="0.2">
      <c r="B859" s="1"/>
      <c r="E859" s="241"/>
      <c r="G859" s="71"/>
      <c r="H859" s="71"/>
      <c r="J859" s="198"/>
      <c r="K859" s="314"/>
      <c r="L859" s="314"/>
      <c r="M859" s="279"/>
    </row>
    <row r="860" spans="1:14" ht="24.95" customHeight="1" x14ac:dyDescent="0.2">
      <c r="A860" s="232" t="s">
        <v>319</v>
      </c>
      <c r="B860" s="70">
        <v>2100100100</v>
      </c>
      <c r="C860" s="70">
        <v>23010122</v>
      </c>
      <c r="D860" s="69">
        <v>70740</v>
      </c>
      <c r="E860" s="241" t="s">
        <v>963</v>
      </c>
      <c r="F860" s="184" t="s">
        <v>317</v>
      </c>
      <c r="G860" s="71" t="s">
        <v>1030</v>
      </c>
      <c r="H860" s="187" t="s">
        <v>294</v>
      </c>
      <c r="I860" s="199" t="s">
        <v>286</v>
      </c>
      <c r="J860" s="198">
        <v>40000000</v>
      </c>
      <c r="K860" s="314">
        <v>1715310215.51</v>
      </c>
      <c r="L860" s="314">
        <v>1500982370</v>
      </c>
      <c r="M860" s="160" t="s">
        <v>654</v>
      </c>
      <c r="N860" s="1" t="s">
        <v>1050</v>
      </c>
    </row>
    <row r="861" spans="1:14" ht="24.95" customHeight="1" x14ac:dyDescent="0.2">
      <c r="A861" s="232" t="s">
        <v>319</v>
      </c>
      <c r="B861" s="70">
        <v>2100100100</v>
      </c>
      <c r="C861" s="70">
        <v>23010122</v>
      </c>
      <c r="D861" s="69">
        <v>70740</v>
      </c>
      <c r="E861" s="241" t="s">
        <v>963</v>
      </c>
      <c r="F861" s="184" t="s">
        <v>317</v>
      </c>
      <c r="G861" s="71" t="s">
        <v>1030</v>
      </c>
      <c r="H861" s="68"/>
      <c r="I861" s="188"/>
      <c r="J861" s="198">
        <v>100000000</v>
      </c>
      <c r="K861" s="314">
        <v>141284580</v>
      </c>
      <c r="L861" s="314">
        <v>100000000</v>
      </c>
      <c r="M861" s="160" t="s">
        <v>1439</v>
      </c>
      <c r="N861" s="1" t="s">
        <v>1050</v>
      </c>
    </row>
    <row r="862" spans="1:14" ht="24.95" customHeight="1" x14ac:dyDescent="0.2">
      <c r="A862" s="232" t="s">
        <v>319</v>
      </c>
      <c r="B862" s="70">
        <v>2100100100</v>
      </c>
      <c r="C862" s="70">
        <v>23010122</v>
      </c>
      <c r="D862" s="69">
        <v>70740</v>
      </c>
      <c r="E862" s="241" t="s">
        <v>963</v>
      </c>
      <c r="F862" s="184" t="s">
        <v>317</v>
      </c>
      <c r="G862" s="71" t="s">
        <v>1030</v>
      </c>
      <c r="H862" s="153"/>
      <c r="I862" s="188"/>
      <c r="J862" s="198">
        <v>756583700</v>
      </c>
      <c r="K862" s="314">
        <v>12000000</v>
      </c>
      <c r="L862" s="314">
        <v>800000000</v>
      </c>
      <c r="M862" s="160" t="s">
        <v>730</v>
      </c>
      <c r="N862" s="1" t="s">
        <v>1050</v>
      </c>
    </row>
    <row r="863" spans="1:14" ht="24.95" customHeight="1" x14ac:dyDescent="0.2">
      <c r="A863" s="2"/>
      <c r="B863" s="2"/>
      <c r="C863" s="70"/>
      <c r="D863" s="2"/>
      <c r="E863" s="241"/>
      <c r="F863" s="2"/>
      <c r="G863" s="71"/>
      <c r="H863" s="153"/>
      <c r="I863" s="188"/>
      <c r="J863" s="198"/>
      <c r="K863" s="314"/>
      <c r="L863" s="314"/>
      <c r="M863" s="160" t="s">
        <v>1438</v>
      </c>
    </row>
    <row r="864" spans="1:14" ht="24" customHeight="1" x14ac:dyDescent="0.2">
      <c r="A864" s="232" t="s">
        <v>319</v>
      </c>
      <c r="B864" s="70">
        <v>2100100100</v>
      </c>
      <c r="C864" s="70">
        <v>23010122</v>
      </c>
      <c r="D864" s="69">
        <v>70740</v>
      </c>
      <c r="E864" s="241" t="s">
        <v>963</v>
      </c>
      <c r="F864" s="184" t="s">
        <v>317</v>
      </c>
      <c r="G864" s="71" t="s">
        <v>1030</v>
      </c>
      <c r="H864" s="153"/>
      <c r="I864" s="188"/>
      <c r="J864" s="198">
        <v>201212120</v>
      </c>
      <c r="K864" s="314">
        <v>60500150</v>
      </c>
      <c r="L864" s="314">
        <v>150000000</v>
      </c>
      <c r="M864" s="160" t="s">
        <v>1480</v>
      </c>
      <c r="N864" s="1" t="s">
        <v>1050</v>
      </c>
    </row>
    <row r="865" spans="1:15" ht="24" customHeight="1" x14ac:dyDescent="0.2">
      <c r="A865" s="241"/>
      <c r="B865" s="70"/>
      <c r="C865" s="70"/>
      <c r="D865" s="70"/>
      <c r="E865" s="241"/>
      <c r="F865" s="241"/>
      <c r="G865" s="71"/>
      <c r="H865" s="153"/>
      <c r="I865" s="188"/>
      <c r="J865" s="198"/>
      <c r="K865" s="314"/>
      <c r="L865" s="314">
        <v>80000000</v>
      </c>
      <c r="M865" s="160" t="s">
        <v>1595</v>
      </c>
    </row>
    <row r="866" spans="1:15" ht="24" customHeight="1" x14ac:dyDescent="0.2">
      <c r="A866" s="241"/>
      <c r="B866" s="70"/>
      <c r="C866" s="70"/>
      <c r="D866" s="70"/>
      <c r="E866" s="241"/>
      <c r="F866" s="241"/>
      <c r="G866" s="71"/>
      <c r="H866" s="153"/>
      <c r="I866" s="188"/>
      <c r="J866" s="198"/>
      <c r="K866" s="314"/>
      <c r="L866" s="314"/>
      <c r="M866" s="160" t="s">
        <v>1596</v>
      </c>
    </row>
    <row r="867" spans="1:15" ht="24" customHeight="1" x14ac:dyDescent="0.2">
      <c r="A867" s="241"/>
      <c r="B867" s="70"/>
      <c r="C867" s="70"/>
      <c r="D867" s="70"/>
      <c r="E867" s="241"/>
      <c r="F867" s="241"/>
      <c r="G867" s="71"/>
      <c r="H867" s="153"/>
      <c r="I867" s="188"/>
      <c r="J867" s="198"/>
      <c r="K867" s="314"/>
      <c r="L867" s="314"/>
      <c r="M867" s="160" t="s">
        <v>1597</v>
      </c>
    </row>
    <row r="868" spans="1:15" ht="24" customHeight="1" x14ac:dyDescent="0.2">
      <c r="A868" s="241"/>
      <c r="B868" s="70"/>
      <c r="C868" s="70"/>
      <c r="D868" s="70"/>
      <c r="E868" s="241"/>
      <c r="F868" s="241"/>
      <c r="G868" s="71"/>
      <c r="H868" s="153"/>
      <c r="I868" s="188"/>
      <c r="J868" s="198"/>
      <c r="K868" s="314"/>
      <c r="L868" s="314"/>
      <c r="M868" s="160" t="s">
        <v>1598</v>
      </c>
    </row>
    <row r="869" spans="1:15" ht="24" customHeight="1" x14ac:dyDescent="0.2">
      <c r="A869" s="241"/>
      <c r="B869" s="70"/>
      <c r="C869" s="70"/>
      <c r="D869" s="70"/>
      <c r="E869" s="241"/>
      <c r="F869" s="241"/>
      <c r="G869" s="71"/>
      <c r="H869" s="153"/>
      <c r="I869" s="188"/>
      <c r="J869" s="198"/>
      <c r="K869" s="314"/>
      <c r="L869" s="314"/>
      <c r="M869" s="160" t="s">
        <v>1599</v>
      </c>
    </row>
    <row r="870" spans="1:15" ht="24.95" customHeight="1" x14ac:dyDescent="0.2">
      <c r="A870" s="2"/>
      <c r="B870" s="2"/>
      <c r="C870" s="70"/>
      <c r="D870" s="2"/>
      <c r="E870" s="241"/>
      <c r="F870" s="2"/>
      <c r="G870" s="71"/>
      <c r="H870" s="68"/>
      <c r="I870" s="188"/>
      <c r="J870" s="272"/>
      <c r="K870" s="313"/>
      <c r="L870" s="313"/>
      <c r="M870" s="242"/>
    </row>
    <row r="871" spans="1:15" ht="24.95" customHeight="1" x14ac:dyDescent="0.2">
      <c r="A871" s="184" t="s">
        <v>319</v>
      </c>
      <c r="B871" s="190">
        <v>1700800100</v>
      </c>
      <c r="C871" s="71">
        <v>23030110</v>
      </c>
      <c r="D871" s="71">
        <v>70460</v>
      </c>
      <c r="E871" s="241" t="s">
        <v>964</v>
      </c>
      <c r="F871" s="186" t="s">
        <v>317</v>
      </c>
      <c r="G871" s="71" t="s">
        <v>1030</v>
      </c>
      <c r="H871" s="194" t="s">
        <v>213</v>
      </c>
      <c r="I871" s="188" t="s">
        <v>69</v>
      </c>
      <c r="J871" s="198">
        <v>80000000</v>
      </c>
      <c r="K871" s="314"/>
      <c r="L871" s="314">
        <v>30000000</v>
      </c>
      <c r="M871" s="189" t="s">
        <v>1412</v>
      </c>
      <c r="O871" s="1" t="s">
        <v>1051</v>
      </c>
    </row>
    <row r="872" spans="1:15" ht="24.95" customHeight="1" x14ac:dyDescent="0.2">
      <c r="A872" s="241"/>
      <c r="B872" s="70"/>
      <c r="C872" s="70"/>
      <c r="D872" s="70"/>
      <c r="E872" s="241"/>
      <c r="F872" s="241"/>
      <c r="G872" s="71"/>
      <c r="H872" s="194"/>
      <c r="I872" s="188"/>
      <c r="J872" s="198"/>
      <c r="K872" s="314"/>
      <c r="L872" s="314">
        <v>5000000</v>
      </c>
      <c r="M872" s="189" t="s">
        <v>1413</v>
      </c>
    </row>
    <row r="873" spans="1:15" ht="24.95" customHeight="1" x14ac:dyDescent="0.2">
      <c r="A873" s="241"/>
      <c r="B873" s="70"/>
      <c r="C873" s="70"/>
      <c r="D873" s="70"/>
      <c r="E873" s="241"/>
      <c r="F873" s="241"/>
      <c r="G873" s="71"/>
      <c r="H873" s="194"/>
      <c r="I873" s="188"/>
      <c r="J873" s="198"/>
      <c r="K873" s="314"/>
      <c r="L873" s="314">
        <v>5000000</v>
      </c>
      <c r="M873" s="189" t="s">
        <v>1414</v>
      </c>
    </row>
    <row r="874" spans="1:15" ht="24.95" customHeight="1" x14ac:dyDescent="0.2">
      <c r="A874" s="2"/>
      <c r="B874" s="2"/>
      <c r="C874" s="2"/>
      <c r="D874" s="2"/>
      <c r="E874" s="241"/>
      <c r="F874" s="2"/>
      <c r="G874" s="71"/>
      <c r="H874" s="68"/>
      <c r="I874" s="188"/>
      <c r="J874" s="198"/>
      <c r="K874" s="314"/>
      <c r="L874" s="314"/>
      <c r="M874" s="160"/>
    </row>
    <row r="875" spans="1:15" ht="24.95" customHeight="1" x14ac:dyDescent="0.2">
      <c r="A875" s="184" t="s">
        <v>319</v>
      </c>
      <c r="B875" s="190">
        <v>1400100100</v>
      </c>
      <c r="C875" s="71">
        <v>23020102</v>
      </c>
      <c r="D875" s="71">
        <v>71040</v>
      </c>
      <c r="E875" s="241" t="s">
        <v>965</v>
      </c>
      <c r="F875" s="186" t="s">
        <v>317</v>
      </c>
      <c r="G875" s="71">
        <v>12620500</v>
      </c>
      <c r="H875" s="194" t="s">
        <v>222</v>
      </c>
      <c r="I875" s="188" t="s">
        <v>223</v>
      </c>
      <c r="J875" s="198">
        <v>9558078</v>
      </c>
      <c r="K875" s="314"/>
      <c r="L875" s="314">
        <v>50000000</v>
      </c>
      <c r="M875" s="189"/>
      <c r="O875" s="1" t="s">
        <v>1051</v>
      </c>
    </row>
    <row r="876" spans="1:15" ht="24.95" customHeight="1" x14ac:dyDescent="0.2">
      <c r="A876" s="184"/>
      <c r="B876" s="190"/>
      <c r="C876" s="71"/>
      <c r="D876" s="71"/>
      <c r="E876" s="241"/>
      <c r="F876" s="186"/>
      <c r="G876" s="71"/>
      <c r="H876" s="194"/>
      <c r="I876" s="188"/>
      <c r="J876" s="198"/>
      <c r="K876" s="314"/>
      <c r="L876" s="314"/>
      <c r="M876" s="189"/>
    </row>
    <row r="877" spans="1:15" ht="24.95" customHeight="1" x14ac:dyDescent="0.2">
      <c r="A877" s="184" t="s">
        <v>319</v>
      </c>
      <c r="B877" s="190">
        <v>1400100100</v>
      </c>
      <c r="C877" s="71">
        <v>23030121</v>
      </c>
      <c r="D877" s="71">
        <v>71040</v>
      </c>
      <c r="E877" s="241" t="s">
        <v>966</v>
      </c>
      <c r="F877" s="186" t="s">
        <v>317</v>
      </c>
      <c r="G877" s="71">
        <v>12610300</v>
      </c>
      <c r="H877" s="194" t="s">
        <v>224</v>
      </c>
      <c r="I877" s="188" t="s">
        <v>300</v>
      </c>
      <c r="J877" s="198">
        <v>12926000</v>
      </c>
      <c r="K877" s="314">
        <v>5562277.5</v>
      </c>
      <c r="L877" s="314">
        <v>0</v>
      </c>
      <c r="M877" s="189"/>
      <c r="O877" s="1" t="s">
        <v>1051</v>
      </c>
    </row>
    <row r="878" spans="1:15" ht="24.95" customHeight="1" x14ac:dyDescent="0.2">
      <c r="A878" s="184"/>
      <c r="B878" s="190"/>
      <c r="C878" s="71"/>
      <c r="D878" s="71"/>
      <c r="E878" s="241"/>
      <c r="F878" s="186"/>
      <c r="G878" s="71"/>
      <c r="H878" s="187"/>
      <c r="I878" s="188"/>
      <c r="J878" s="198"/>
      <c r="K878" s="314"/>
      <c r="L878" s="314"/>
      <c r="M878" s="189"/>
    </row>
    <row r="879" spans="1:15" ht="24.95" customHeight="1" x14ac:dyDescent="0.2">
      <c r="A879" s="184" t="s">
        <v>319</v>
      </c>
      <c r="B879" s="190">
        <v>1400100100</v>
      </c>
      <c r="C879" s="71">
        <v>23030121</v>
      </c>
      <c r="D879" s="71">
        <v>71040</v>
      </c>
      <c r="E879" s="241" t="s">
        <v>967</v>
      </c>
      <c r="F879" s="186" t="s">
        <v>317</v>
      </c>
      <c r="G879" s="71">
        <v>12610300</v>
      </c>
      <c r="H879" s="187" t="s">
        <v>225</v>
      </c>
      <c r="I879" s="188" t="s">
        <v>226</v>
      </c>
      <c r="J879" s="198">
        <v>10000000</v>
      </c>
      <c r="K879" s="314"/>
      <c r="L879" s="314">
        <v>0</v>
      </c>
      <c r="M879" s="160"/>
      <c r="O879" s="1" t="s">
        <v>1051</v>
      </c>
    </row>
    <row r="880" spans="1:15" ht="24.95" customHeight="1" x14ac:dyDescent="0.2">
      <c r="A880" s="184"/>
      <c r="B880" s="190"/>
      <c r="C880" s="71"/>
      <c r="D880" s="71"/>
      <c r="E880" s="241"/>
      <c r="F880" s="186"/>
      <c r="G880" s="71"/>
      <c r="H880" s="68"/>
      <c r="I880" s="188"/>
      <c r="J880" s="272"/>
      <c r="K880" s="313"/>
      <c r="L880" s="313"/>
      <c r="M880" s="160"/>
    </row>
    <row r="881" spans="1:17" ht="24.95" customHeight="1" x14ac:dyDescent="0.2">
      <c r="A881" s="184" t="s">
        <v>319</v>
      </c>
      <c r="B881" s="190">
        <v>1400100100</v>
      </c>
      <c r="C881" s="71">
        <v>23030101</v>
      </c>
      <c r="D881" s="71">
        <v>71040</v>
      </c>
      <c r="E881" s="241" t="s">
        <v>968</v>
      </c>
      <c r="F881" s="186" t="s">
        <v>317</v>
      </c>
      <c r="G881" s="71">
        <v>12622300</v>
      </c>
      <c r="H881" s="187" t="s">
        <v>227</v>
      </c>
      <c r="I881" s="188" t="s">
        <v>228</v>
      </c>
      <c r="J881" s="198">
        <v>30000000</v>
      </c>
      <c r="K881" s="314"/>
      <c r="L881" s="314">
        <v>0</v>
      </c>
      <c r="M881" s="160"/>
      <c r="O881" s="1" t="s">
        <v>1051</v>
      </c>
    </row>
    <row r="882" spans="1:17" ht="24.95" customHeight="1" x14ac:dyDescent="0.2">
      <c r="A882" s="184"/>
      <c r="B882" s="190"/>
      <c r="C882" s="71"/>
      <c r="D882" s="71"/>
      <c r="E882" s="241"/>
      <c r="F882" s="186"/>
      <c r="G882" s="71"/>
      <c r="H882" s="187"/>
      <c r="I882" s="188"/>
      <c r="J882" s="198"/>
      <c r="K882" s="314"/>
      <c r="L882" s="314"/>
      <c r="M882" s="189"/>
    </row>
    <row r="883" spans="1:17" ht="24.95" customHeight="1" x14ac:dyDescent="0.2">
      <c r="A883" s="184" t="s">
        <v>319</v>
      </c>
      <c r="B883" s="190">
        <v>1400100100</v>
      </c>
      <c r="C883" s="71">
        <v>23030106</v>
      </c>
      <c r="D883" s="71">
        <v>71040</v>
      </c>
      <c r="E883" s="241" t="s">
        <v>969</v>
      </c>
      <c r="F883" s="186" t="s">
        <v>317</v>
      </c>
      <c r="G883" s="71" t="s">
        <v>1037</v>
      </c>
      <c r="H883" s="187" t="s">
        <v>170</v>
      </c>
      <c r="I883" s="188" t="s">
        <v>229</v>
      </c>
      <c r="J883" s="198"/>
      <c r="K883" s="314"/>
      <c r="L883" s="314">
        <v>0</v>
      </c>
      <c r="M883" s="189"/>
    </row>
    <row r="884" spans="1:17" ht="24.95" customHeight="1" x14ac:dyDescent="0.2">
      <c r="A884" s="184"/>
      <c r="B884" s="71"/>
      <c r="C884" s="70"/>
      <c r="D884" s="70"/>
      <c r="E884" s="241"/>
      <c r="F884" s="241"/>
      <c r="G884" s="71"/>
      <c r="H884" s="187"/>
      <c r="I884" s="188"/>
      <c r="J884" s="198"/>
      <c r="K884" s="314"/>
      <c r="L884" s="314"/>
      <c r="M884" s="189"/>
    </row>
    <row r="885" spans="1:17" ht="24.95" customHeight="1" x14ac:dyDescent="0.2">
      <c r="A885" s="184" t="s">
        <v>319</v>
      </c>
      <c r="B885" s="190">
        <v>1400100100</v>
      </c>
      <c r="C885" s="71">
        <v>23020101</v>
      </c>
      <c r="D885" s="71">
        <v>71040</v>
      </c>
      <c r="E885" s="241" t="s">
        <v>970</v>
      </c>
      <c r="F885" s="186" t="s">
        <v>317</v>
      </c>
      <c r="G885" s="71">
        <v>12620500</v>
      </c>
      <c r="H885" s="187" t="s">
        <v>230</v>
      </c>
      <c r="I885" s="188" t="s">
        <v>5</v>
      </c>
      <c r="J885" s="198"/>
      <c r="K885" s="314"/>
      <c r="L885" s="314">
        <v>0</v>
      </c>
      <c r="M885" s="189"/>
    </row>
    <row r="886" spans="1:17" ht="24.95" customHeight="1" x14ac:dyDescent="0.2">
      <c r="A886" s="184"/>
      <c r="B886" s="190"/>
      <c r="C886" s="71"/>
      <c r="D886" s="71"/>
      <c r="E886" s="241"/>
      <c r="F886" s="186"/>
      <c r="G886" s="71"/>
      <c r="H886" s="187"/>
      <c r="I886" s="188"/>
      <c r="J886" s="198"/>
      <c r="K886" s="314"/>
      <c r="L886" s="314"/>
      <c r="M886" s="189"/>
    </row>
    <row r="887" spans="1:17" ht="24.95" customHeight="1" x14ac:dyDescent="0.2">
      <c r="A887" s="184" t="s">
        <v>319</v>
      </c>
      <c r="B887" s="190">
        <v>3900100100</v>
      </c>
      <c r="C887" s="71">
        <v>23020112</v>
      </c>
      <c r="D887" s="71">
        <v>70810</v>
      </c>
      <c r="E887" s="241" t="s">
        <v>971</v>
      </c>
      <c r="F887" s="186" t="s">
        <v>317</v>
      </c>
      <c r="G887" s="71">
        <v>12621600</v>
      </c>
      <c r="H887" s="187" t="s">
        <v>234</v>
      </c>
      <c r="I887" s="188" t="s">
        <v>306</v>
      </c>
      <c r="J887" s="198">
        <v>120000000</v>
      </c>
      <c r="K887" s="314">
        <v>35673481.159999996</v>
      </c>
      <c r="L887" s="314">
        <v>80000000</v>
      </c>
      <c r="M887" s="302" t="s">
        <v>1553</v>
      </c>
      <c r="O887" s="1" t="s">
        <v>1051</v>
      </c>
    </row>
    <row r="888" spans="1:17" ht="24.95" customHeight="1" x14ac:dyDescent="0.2">
      <c r="A888" s="184"/>
      <c r="B888" s="190"/>
      <c r="C888" s="71"/>
      <c r="D888" s="71"/>
      <c r="E888" s="241"/>
      <c r="F888" s="186"/>
      <c r="G888" s="71"/>
      <c r="H888" s="187"/>
      <c r="I888" s="188"/>
      <c r="J888" s="198"/>
      <c r="K888" s="314"/>
      <c r="L888" s="314"/>
      <c r="M888" s="302" t="s">
        <v>1276</v>
      </c>
    </row>
    <row r="889" spans="1:17" ht="24.95" customHeight="1" x14ac:dyDescent="0.2">
      <c r="A889" s="184"/>
      <c r="B889" s="190"/>
      <c r="C889" s="71"/>
      <c r="D889" s="71"/>
      <c r="E889" s="241"/>
      <c r="F889" s="186"/>
      <c r="G889" s="71"/>
      <c r="H889" s="187"/>
      <c r="I889" s="188"/>
      <c r="J889" s="198"/>
      <c r="K889" s="314"/>
      <c r="L889" s="314">
        <v>200000000</v>
      </c>
      <c r="M889" s="189" t="s">
        <v>732</v>
      </c>
      <c r="Q889" s="314">
        <v>380000000</v>
      </c>
    </row>
    <row r="890" spans="1:17" ht="24.95" customHeight="1" x14ac:dyDescent="0.2">
      <c r="A890" s="184"/>
      <c r="B890" s="190"/>
      <c r="C890" s="71"/>
      <c r="D890" s="71"/>
      <c r="E890" s="241"/>
      <c r="F890" s="186"/>
      <c r="G890" s="71"/>
      <c r="H890" s="187"/>
      <c r="I890" s="188"/>
      <c r="J890" s="198"/>
      <c r="K890" s="314"/>
      <c r="L890" s="314">
        <v>8903416.7300000004</v>
      </c>
      <c r="M890" s="189" t="s">
        <v>1554</v>
      </c>
      <c r="Q890" s="378"/>
    </row>
    <row r="891" spans="1:17" ht="24.95" customHeight="1" x14ac:dyDescent="0.2">
      <c r="A891" s="184"/>
      <c r="B891" s="190"/>
      <c r="C891" s="71"/>
      <c r="D891" s="71"/>
      <c r="E891" s="241"/>
      <c r="F891" s="186"/>
      <c r="G891" s="71"/>
      <c r="H891" s="187"/>
      <c r="I891" s="188"/>
      <c r="J891" s="198"/>
      <c r="K891" s="314"/>
      <c r="L891" s="314"/>
      <c r="M891" s="189"/>
    </row>
    <row r="892" spans="1:17" ht="24.95" customHeight="1" x14ac:dyDescent="0.2">
      <c r="A892" s="184" t="s">
        <v>319</v>
      </c>
      <c r="B892" s="190">
        <v>1400100100</v>
      </c>
      <c r="C892" s="338">
        <v>23020101</v>
      </c>
      <c r="D892" s="71">
        <v>71040</v>
      </c>
      <c r="E892" s="241" t="s">
        <v>972</v>
      </c>
      <c r="F892" s="186" t="s">
        <v>317</v>
      </c>
      <c r="G892" s="71" t="s">
        <v>1037</v>
      </c>
      <c r="H892" s="187" t="s">
        <v>473</v>
      </c>
      <c r="I892" s="188" t="s">
        <v>474</v>
      </c>
      <c r="J892" s="198">
        <v>67754940</v>
      </c>
      <c r="K892" s="314"/>
      <c r="L892" s="314">
        <v>0</v>
      </c>
      <c r="M892" s="302"/>
      <c r="O892" s="1" t="s">
        <v>1051</v>
      </c>
    </row>
    <row r="893" spans="1:17" ht="24.95" customHeight="1" x14ac:dyDescent="0.2">
      <c r="A893" s="184"/>
      <c r="B893" s="190"/>
      <c r="C893" s="71"/>
      <c r="D893" s="71"/>
      <c r="E893" s="241"/>
      <c r="F893" s="186"/>
      <c r="G893" s="71"/>
      <c r="H893" s="187"/>
      <c r="I893" s="188"/>
      <c r="J893" s="198"/>
      <c r="K893" s="314"/>
      <c r="L893" s="314"/>
      <c r="M893" s="189"/>
    </row>
    <row r="894" spans="1:17" ht="24.95" customHeight="1" x14ac:dyDescent="0.2">
      <c r="A894" s="184" t="s">
        <v>319</v>
      </c>
      <c r="B894" s="190">
        <v>1400100100</v>
      </c>
      <c r="C894" s="71">
        <v>23010122</v>
      </c>
      <c r="D894" s="71">
        <v>71040</v>
      </c>
      <c r="E894" s="241" t="s">
        <v>972</v>
      </c>
      <c r="F894" s="186" t="s">
        <v>317</v>
      </c>
      <c r="G894" s="71" t="s">
        <v>1037</v>
      </c>
      <c r="H894" s="187" t="s">
        <v>235</v>
      </c>
      <c r="I894" s="188" t="s">
        <v>237</v>
      </c>
      <c r="J894" s="198">
        <v>20000000</v>
      </c>
      <c r="K894" s="314"/>
      <c r="L894" s="314">
        <v>0</v>
      </c>
      <c r="M894" s="189"/>
      <c r="N894" s="1" t="s">
        <v>1050</v>
      </c>
    </row>
    <row r="895" spans="1:17" ht="24.95" customHeight="1" x14ac:dyDescent="0.2">
      <c r="A895" s="9"/>
      <c r="B895" s="169"/>
      <c r="C895" s="60"/>
      <c r="D895" s="60"/>
      <c r="E895" s="241"/>
      <c r="F895" s="168"/>
      <c r="G895" s="71"/>
      <c r="H895" s="70"/>
      <c r="I895" s="10"/>
      <c r="J895" s="272"/>
      <c r="K895" s="313"/>
      <c r="L895" s="313"/>
      <c r="M895" s="189"/>
    </row>
    <row r="896" spans="1:17" ht="24.95" customHeight="1" x14ac:dyDescent="0.2">
      <c r="A896" s="184" t="s">
        <v>319</v>
      </c>
      <c r="B896" s="190">
        <v>1400100100</v>
      </c>
      <c r="C896" s="71">
        <v>23030101</v>
      </c>
      <c r="D896" s="71">
        <v>71040</v>
      </c>
      <c r="E896" s="241" t="s">
        <v>972</v>
      </c>
      <c r="F896" s="186" t="s">
        <v>317</v>
      </c>
      <c r="G896" s="71" t="s">
        <v>1037</v>
      </c>
      <c r="H896" s="68"/>
      <c r="I896" s="10"/>
      <c r="J896" s="198">
        <v>66515922</v>
      </c>
      <c r="K896" s="314">
        <v>472147209.18000001</v>
      </c>
      <c r="L896" s="314">
        <v>2327487991</v>
      </c>
      <c r="M896" s="160" t="s">
        <v>1555</v>
      </c>
      <c r="N896" s="1" t="s">
        <v>1050</v>
      </c>
    </row>
    <row r="897" spans="1:16" ht="24.95" customHeight="1" x14ac:dyDescent="0.2">
      <c r="A897" s="9"/>
      <c r="B897" s="169"/>
      <c r="C897" s="60"/>
      <c r="D897" s="60"/>
      <c r="E897" s="241"/>
      <c r="F897" s="168"/>
      <c r="G897" s="71"/>
      <c r="H897" s="68"/>
      <c r="I897" s="10"/>
      <c r="J897" s="198"/>
      <c r="K897" s="314"/>
      <c r="L897" s="314"/>
      <c r="M897" s="160"/>
    </row>
    <row r="898" spans="1:16" ht="24.95" customHeight="1" x14ac:dyDescent="0.2">
      <c r="A898" s="184" t="s">
        <v>319</v>
      </c>
      <c r="B898" s="190">
        <v>1400100100</v>
      </c>
      <c r="C898" s="71">
        <v>23030121</v>
      </c>
      <c r="D898" s="71">
        <v>71040</v>
      </c>
      <c r="E898" s="241" t="s">
        <v>972</v>
      </c>
      <c r="F898" s="186" t="s">
        <v>317</v>
      </c>
      <c r="G898" s="71" t="s">
        <v>1037</v>
      </c>
      <c r="H898" s="68" t="s">
        <v>648</v>
      </c>
      <c r="I898" s="10" t="s">
        <v>649</v>
      </c>
      <c r="J898" s="272">
        <v>1000000</v>
      </c>
      <c r="K898" s="313"/>
      <c r="L898" s="314">
        <v>0</v>
      </c>
      <c r="M898" s="160"/>
      <c r="N898" s="1" t="s">
        <v>1050</v>
      </c>
    </row>
    <row r="899" spans="1:16" ht="24.95" customHeight="1" x14ac:dyDescent="0.2">
      <c r="A899" s="9"/>
      <c r="B899" s="169"/>
      <c r="C899" s="60"/>
      <c r="D899" s="60"/>
      <c r="E899" s="241"/>
      <c r="F899" s="168"/>
      <c r="G899" s="71"/>
      <c r="H899" s="68"/>
      <c r="I899" s="10"/>
      <c r="J899" s="198"/>
      <c r="K899" s="314"/>
      <c r="L899" s="314"/>
      <c r="M899" s="189"/>
    </row>
    <row r="900" spans="1:16" ht="24.95" customHeight="1" x14ac:dyDescent="0.2">
      <c r="A900" s="184" t="s">
        <v>319</v>
      </c>
      <c r="B900" s="190">
        <v>1300100100</v>
      </c>
      <c r="C900" s="71">
        <v>23020118</v>
      </c>
      <c r="D900" s="71">
        <v>71050</v>
      </c>
      <c r="E900" s="241" t="s">
        <v>973</v>
      </c>
      <c r="F900" s="186" t="s">
        <v>317</v>
      </c>
      <c r="G900" s="71">
        <v>12621600</v>
      </c>
      <c r="H900" s="194" t="s">
        <v>236</v>
      </c>
      <c r="I900" s="188" t="s">
        <v>1007</v>
      </c>
      <c r="J900" s="198">
        <v>150000000</v>
      </c>
      <c r="K900" s="314"/>
      <c r="L900" s="314">
        <v>11960732</v>
      </c>
      <c r="M900" s="189" t="s">
        <v>766</v>
      </c>
      <c r="N900" s="1" t="s">
        <v>1050</v>
      </c>
    </row>
    <row r="901" spans="1:16" ht="24.95" customHeight="1" x14ac:dyDescent="0.2">
      <c r="A901" s="184"/>
      <c r="B901" s="190"/>
      <c r="C901" s="71"/>
      <c r="D901" s="71"/>
      <c r="E901" s="241"/>
      <c r="F901" s="186"/>
      <c r="G901" s="71"/>
      <c r="H901" s="187"/>
      <c r="I901" s="188"/>
      <c r="J901" s="272"/>
      <c r="K901" s="313"/>
      <c r="L901" s="313">
        <v>23647592.359999999</v>
      </c>
      <c r="M901" s="66" t="s">
        <v>743</v>
      </c>
    </row>
    <row r="902" spans="1:16" ht="24.95" customHeight="1" x14ac:dyDescent="0.2">
      <c r="A902" s="184"/>
      <c r="B902" s="190"/>
      <c r="C902" s="71"/>
      <c r="D902" s="71"/>
      <c r="E902" s="241"/>
      <c r="F902" s="186"/>
      <c r="G902" s="71"/>
      <c r="H902" s="187"/>
      <c r="I902" s="188"/>
      <c r="J902" s="272"/>
      <c r="K902" s="313"/>
      <c r="L902" s="313">
        <v>29391675.640000001</v>
      </c>
      <c r="M902" s="66" t="s">
        <v>1258</v>
      </c>
    </row>
    <row r="903" spans="1:16" ht="24.95" customHeight="1" x14ac:dyDescent="0.2">
      <c r="A903" s="184"/>
      <c r="B903" s="190"/>
      <c r="C903" s="71"/>
      <c r="D903" s="71"/>
      <c r="E903" s="241"/>
      <c r="F903" s="186"/>
      <c r="G903" s="71"/>
      <c r="H903" s="187"/>
      <c r="I903" s="188"/>
      <c r="J903" s="272"/>
      <c r="K903" s="313"/>
      <c r="L903" s="313"/>
      <c r="M903" s="189"/>
    </row>
    <row r="904" spans="1:16" ht="24.95" customHeight="1" x14ac:dyDescent="0.2">
      <c r="A904" s="184" t="s">
        <v>319</v>
      </c>
      <c r="B904" s="190">
        <v>1400100100</v>
      </c>
      <c r="C904" s="71">
        <v>23020101</v>
      </c>
      <c r="D904" s="71">
        <v>71040</v>
      </c>
      <c r="E904" s="241" t="s">
        <v>972</v>
      </c>
      <c r="F904" s="186" t="s">
        <v>317</v>
      </c>
      <c r="G904" s="71" t="s">
        <v>1037</v>
      </c>
      <c r="H904" s="68" t="s">
        <v>466</v>
      </c>
      <c r="I904" s="188" t="s">
        <v>467</v>
      </c>
      <c r="J904" s="198"/>
      <c r="K904" s="314"/>
      <c r="L904" s="314">
        <v>0</v>
      </c>
      <c r="M904" s="189"/>
    </row>
    <row r="905" spans="1:16" ht="24.95" customHeight="1" x14ac:dyDescent="0.2">
      <c r="A905" s="9"/>
      <c r="B905" s="169"/>
      <c r="C905" s="60"/>
      <c r="D905" s="60"/>
      <c r="E905" s="241"/>
      <c r="F905" s="168"/>
      <c r="G905" s="71"/>
      <c r="H905" s="68"/>
      <c r="I905" s="188"/>
      <c r="J905" s="272"/>
      <c r="K905" s="313"/>
      <c r="L905" s="313"/>
      <c r="M905" s="189"/>
    </row>
    <row r="906" spans="1:16" ht="24.95" customHeight="1" x14ac:dyDescent="0.2">
      <c r="A906" s="184" t="s">
        <v>319</v>
      </c>
      <c r="B906" s="190">
        <v>1400100100</v>
      </c>
      <c r="C906" s="71">
        <v>23050101</v>
      </c>
      <c r="D906" s="71">
        <v>71040</v>
      </c>
      <c r="E906" s="241" t="s">
        <v>972</v>
      </c>
      <c r="F906" s="186" t="s">
        <v>317</v>
      </c>
      <c r="G906" s="71" t="s">
        <v>1037</v>
      </c>
      <c r="H906" s="68" t="s">
        <v>481</v>
      </c>
      <c r="I906" s="188" t="s">
        <v>468</v>
      </c>
      <c r="J906" s="198">
        <v>20000000</v>
      </c>
      <c r="K906" s="314"/>
      <c r="L906" s="314">
        <v>6000000</v>
      </c>
      <c r="M906" s="189" t="s">
        <v>1108</v>
      </c>
      <c r="O906" s="1" t="s">
        <v>1051</v>
      </c>
    </row>
    <row r="907" spans="1:16" ht="24.95" customHeight="1" x14ac:dyDescent="0.2">
      <c r="A907" s="184"/>
      <c r="B907" s="190"/>
      <c r="C907" s="71"/>
      <c r="D907" s="71"/>
      <c r="E907" s="241"/>
      <c r="F907" s="186"/>
      <c r="G907" s="71"/>
      <c r="H907" s="68"/>
      <c r="I907" s="188"/>
      <c r="J907" s="198"/>
      <c r="K907" s="314"/>
      <c r="L907" s="314">
        <v>6000000</v>
      </c>
      <c r="M907" s="189" t="s">
        <v>1109</v>
      </c>
    </row>
    <row r="908" spans="1:16" ht="24.95" customHeight="1" x14ac:dyDescent="0.2">
      <c r="A908" s="184"/>
      <c r="B908" s="190"/>
      <c r="C908" s="71"/>
      <c r="D908" s="71"/>
      <c r="E908" s="241"/>
      <c r="F908" s="186"/>
      <c r="G908" s="71"/>
      <c r="H908" s="68"/>
      <c r="I908" s="188"/>
      <c r="J908" s="198"/>
      <c r="K908" s="314"/>
      <c r="L908" s="314">
        <v>4000000</v>
      </c>
      <c r="M908" s="189" t="s">
        <v>1110</v>
      </c>
    </row>
    <row r="909" spans="1:16" ht="24.95" customHeight="1" x14ac:dyDescent="0.2">
      <c r="A909" s="184"/>
      <c r="B909" s="190"/>
      <c r="C909" s="71"/>
      <c r="D909" s="71"/>
      <c r="E909" s="241"/>
      <c r="F909" s="186"/>
      <c r="G909" s="71"/>
      <c r="H909" s="68"/>
      <c r="I909" s="188"/>
      <c r="J909" s="198"/>
      <c r="K909" s="314"/>
      <c r="L909" s="314">
        <v>4000000</v>
      </c>
      <c r="M909" s="189" t="s">
        <v>1111</v>
      </c>
    </row>
    <row r="910" spans="1:16" ht="24.95" customHeight="1" x14ac:dyDescent="0.2">
      <c r="A910" s="9"/>
      <c r="B910" s="169"/>
      <c r="C910" s="60"/>
      <c r="D910" s="60"/>
      <c r="E910" s="241"/>
      <c r="F910" s="168"/>
      <c r="G910" s="71"/>
      <c r="H910" s="68"/>
      <c r="I910" s="188"/>
      <c r="J910" s="272"/>
      <c r="K910" s="313"/>
      <c r="L910" s="313"/>
      <c r="M910" s="189"/>
    </row>
    <row r="911" spans="1:16" ht="24.95" customHeight="1" x14ac:dyDescent="0.2">
      <c r="A911" s="230" t="s">
        <v>319</v>
      </c>
      <c r="B911" s="190">
        <v>3500100100</v>
      </c>
      <c r="C911" s="71">
        <v>23040102</v>
      </c>
      <c r="D911" s="71">
        <v>70540</v>
      </c>
      <c r="E911" s="241" t="s">
        <v>974</v>
      </c>
      <c r="F911" s="186" t="s">
        <v>317</v>
      </c>
      <c r="G911" s="71">
        <v>12621600</v>
      </c>
      <c r="H911" s="187" t="s">
        <v>55</v>
      </c>
      <c r="I911" s="188" t="s">
        <v>139</v>
      </c>
      <c r="J911" s="198">
        <v>2900000000</v>
      </c>
      <c r="K911" s="314"/>
      <c r="L911" s="314"/>
      <c r="M911" s="189"/>
      <c r="P911" s="1" t="s">
        <v>1055</v>
      </c>
    </row>
    <row r="912" spans="1:16" ht="24.95" customHeight="1" x14ac:dyDescent="0.2">
      <c r="A912" s="230" t="s">
        <v>319</v>
      </c>
      <c r="B912" s="190">
        <v>3500100100</v>
      </c>
      <c r="C912" s="60">
        <v>23040102</v>
      </c>
      <c r="D912" s="71">
        <v>70540</v>
      </c>
      <c r="E912" s="241" t="s">
        <v>974</v>
      </c>
      <c r="F912" s="186" t="s">
        <v>317</v>
      </c>
      <c r="G912" s="71">
        <v>12621600</v>
      </c>
      <c r="H912" s="194"/>
      <c r="I912" s="188"/>
      <c r="J912" s="198">
        <v>23000000</v>
      </c>
      <c r="K912" s="314">
        <v>22000000</v>
      </c>
      <c r="L912" s="314">
        <v>26000000</v>
      </c>
      <c r="M912" s="189" t="s">
        <v>1556</v>
      </c>
      <c r="P912" s="1" t="s">
        <v>1055</v>
      </c>
    </row>
    <row r="913" spans="1:16" ht="24.95" customHeight="1" x14ac:dyDescent="0.2">
      <c r="A913" s="230" t="s">
        <v>319</v>
      </c>
      <c r="B913" s="190">
        <v>3500100100</v>
      </c>
      <c r="C913" s="60">
        <v>23040102</v>
      </c>
      <c r="D913" s="71">
        <v>70540</v>
      </c>
      <c r="E913" s="241" t="s">
        <v>974</v>
      </c>
      <c r="F913" s="186" t="s">
        <v>317</v>
      </c>
      <c r="G913" s="71">
        <v>12621600</v>
      </c>
      <c r="H913" s="194"/>
      <c r="I913" s="188"/>
      <c r="J913" s="198"/>
      <c r="K913" s="314"/>
      <c r="L913" s="314"/>
      <c r="M913" s="189"/>
      <c r="P913" s="1" t="s">
        <v>1055</v>
      </c>
    </row>
    <row r="914" spans="1:16" ht="24.95" customHeight="1" x14ac:dyDescent="0.2">
      <c r="A914" s="230" t="s">
        <v>319</v>
      </c>
      <c r="B914" s="190">
        <v>3501600100</v>
      </c>
      <c r="C914" s="71">
        <v>23040105</v>
      </c>
      <c r="D914" s="71">
        <v>70540</v>
      </c>
      <c r="E914" s="241" t="s">
        <v>975</v>
      </c>
      <c r="F914" s="186" t="s">
        <v>317</v>
      </c>
      <c r="G914" s="71" t="s">
        <v>1030</v>
      </c>
      <c r="H914" s="187" t="s">
        <v>56</v>
      </c>
      <c r="I914" s="188" t="s">
        <v>142</v>
      </c>
      <c r="J914" s="198">
        <v>50000000</v>
      </c>
      <c r="K914" s="314"/>
      <c r="L914" s="314">
        <v>90000000</v>
      </c>
      <c r="M914" s="189" t="s">
        <v>1112</v>
      </c>
      <c r="P914" s="1" t="s">
        <v>1055</v>
      </c>
    </row>
    <row r="915" spans="1:16" ht="24.95" customHeight="1" x14ac:dyDescent="0.2">
      <c r="A915" s="230" t="s">
        <v>319</v>
      </c>
      <c r="B915" s="190">
        <v>3501600100</v>
      </c>
      <c r="C915" s="71">
        <v>23040105</v>
      </c>
      <c r="D915" s="71">
        <v>70540</v>
      </c>
      <c r="E915" s="241" t="s">
        <v>975</v>
      </c>
      <c r="F915" s="186" t="s">
        <v>317</v>
      </c>
      <c r="G915" s="71" t="s">
        <v>1030</v>
      </c>
      <c r="H915" s="187"/>
      <c r="I915" s="188" t="s">
        <v>141</v>
      </c>
      <c r="J915" s="272">
        <v>20000000</v>
      </c>
      <c r="K915" s="313"/>
      <c r="L915" s="313">
        <v>42000000</v>
      </c>
      <c r="M915" s="189" t="s">
        <v>1113</v>
      </c>
      <c r="P915" s="1" t="s">
        <v>1055</v>
      </c>
    </row>
    <row r="916" spans="1:16" ht="24.95" customHeight="1" x14ac:dyDescent="0.2">
      <c r="A916" s="230"/>
      <c r="B916" s="190"/>
      <c r="C916" s="71"/>
      <c r="D916" s="71"/>
      <c r="E916" s="241"/>
      <c r="F916" s="186"/>
      <c r="G916" s="71"/>
      <c r="H916" s="187"/>
      <c r="I916" s="188" t="s">
        <v>140</v>
      </c>
      <c r="J916" s="272"/>
      <c r="K916" s="313"/>
      <c r="L916" s="313">
        <v>18000000</v>
      </c>
      <c r="M916" s="189" t="s">
        <v>1114</v>
      </c>
    </row>
    <row r="917" spans="1:16" ht="24.95" customHeight="1" x14ac:dyDescent="0.2">
      <c r="A917" s="230"/>
      <c r="B917" s="190"/>
      <c r="C917" s="71"/>
      <c r="D917" s="71"/>
      <c r="E917" s="241"/>
      <c r="F917" s="186"/>
      <c r="G917" s="71"/>
      <c r="H917" s="187"/>
      <c r="I917" s="188"/>
      <c r="J917" s="272"/>
      <c r="K917" s="313"/>
      <c r="L917" s="313"/>
      <c r="M917" s="189"/>
    </row>
    <row r="918" spans="1:16" ht="24.95" customHeight="1" x14ac:dyDescent="0.2">
      <c r="A918" s="230" t="s">
        <v>319</v>
      </c>
      <c r="B918" s="190">
        <v>3500100100</v>
      </c>
      <c r="C918" s="71">
        <v>230201140</v>
      </c>
      <c r="D918" s="71">
        <v>70510</v>
      </c>
      <c r="E918" s="241" t="s">
        <v>976</v>
      </c>
      <c r="F918" s="186" t="s">
        <v>317</v>
      </c>
      <c r="G918" s="71" t="s">
        <v>1030</v>
      </c>
      <c r="H918" s="187" t="s">
        <v>60</v>
      </c>
      <c r="I918" s="240" t="s">
        <v>61</v>
      </c>
      <c r="J918" s="198">
        <v>35000000</v>
      </c>
      <c r="K918" s="314">
        <v>5000000</v>
      </c>
      <c r="L918" s="314">
        <v>20000000</v>
      </c>
      <c r="M918" s="66" t="s">
        <v>1557</v>
      </c>
      <c r="O918" s="1" t="s">
        <v>1056</v>
      </c>
    </row>
    <row r="919" spans="1:16" ht="24.95" customHeight="1" x14ac:dyDescent="0.2">
      <c r="A919" s="230" t="s">
        <v>319</v>
      </c>
      <c r="B919" s="190">
        <v>3500100100</v>
      </c>
      <c r="C919" s="71">
        <v>230201140</v>
      </c>
      <c r="D919" s="71">
        <v>70510</v>
      </c>
      <c r="E919" s="241" t="s">
        <v>976</v>
      </c>
      <c r="F919" s="186" t="s">
        <v>317</v>
      </c>
      <c r="G919" s="71" t="s">
        <v>1030</v>
      </c>
      <c r="H919" s="187"/>
      <c r="I919" s="240"/>
      <c r="J919" s="198"/>
      <c r="K919" s="314"/>
      <c r="L919" s="314"/>
      <c r="M919" s="66"/>
      <c r="O919" s="1" t="s">
        <v>1056</v>
      </c>
    </row>
    <row r="920" spans="1:16" ht="12.75" x14ac:dyDescent="0.2">
      <c r="A920" s="230" t="s">
        <v>319</v>
      </c>
      <c r="B920" s="190">
        <v>3500100100</v>
      </c>
      <c r="C920" s="71">
        <v>23050101</v>
      </c>
      <c r="D920" s="71">
        <v>70560</v>
      </c>
      <c r="E920" s="241" t="s">
        <v>977</v>
      </c>
      <c r="F920" s="186" t="s">
        <v>317</v>
      </c>
      <c r="G920" s="71" t="s">
        <v>1030</v>
      </c>
      <c r="H920" s="187" t="s">
        <v>271</v>
      </c>
      <c r="I920" s="240" t="s">
        <v>326</v>
      </c>
      <c r="J920" s="227"/>
      <c r="K920" s="358"/>
      <c r="L920" s="358">
        <v>0</v>
      </c>
      <c r="M920" s="189"/>
    </row>
    <row r="921" spans="1:16" ht="24.95" customHeight="1" x14ac:dyDescent="0.2">
      <c r="A921" s="206"/>
      <c r="B921" s="169"/>
      <c r="C921" s="60"/>
      <c r="D921" s="60"/>
      <c r="E921" s="241"/>
      <c r="F921" s="168"/>
      <c r="G921" s="71"/>
      <c r="H921" s="72"/>
      <c r="I921" s="240"/>
      <c r="J921" s="198"/>
      <c r="K921" s="314"/>
      <c r="L921" s="314"/>
      <c r="M921" s="189"/>
    </row>
    <row r="922" spans="1:16" ht="24.95" customHeight="1" x14ac:dyDescent="0.2">
      <c r="A922" s="184" t="s">
        <v>319</v>
      </c>
      <c r="B922" s="190">
        <v>5100100100</v>
      </c>
      <c r="C922" s="71">
        <v>23030101</v>
      </c>
      <c r="D922" s="71">
        <v>70620</v>
      </c>
      <c r="E922" s="241" t="s">
        <v>978</v>
      </c>
      <c r="F922" s="186" t="s">
        <v>317</v>
      </c>
      <c r="G922" s="71">
        <v>12610100</v>
      </c>
      <c r="H922" s="71" t="s">
        <v>22</v>
      </c>
      <c r="I922" s="2" t="s">
        <v>23</v>
      </c>
      <c r="J922" s="198">
        <v>30000000</v>
      </c>
      <c r="K922" s="314"/>
      <c r="L922" s="314">
        <v>15000000</v>
      </c>
      <c r="M922" s="191" t="s">
        <v>1558</v>
      </c>
      <c r="O922" s="1" t="s">
        <v>1056</v>
      </c>
    </row>
    <row r="923" spans="1:16" ht="24.95" customHeight="1" x14ac:dyDescent="0.2">
      <c r="A923" s="9"/>
      <c r="B923" s="169"/>
      <c r="C923" s="60"/>
      <c r="D923" s="60"/>
      <c r="E923" s="241"/>
      <c r="F923" s="168"/>
      <c r="G923" s="71"/>
      <c r="H923" s="71"/>
      <c r="I923" s="60"/>
      <c r="J923" s="198"/>
      <c r="K923" s="314"/>
      <c r="L923" s="314"/>
      <c r="M923" s="191"/>
    </row>
    <row r="924" spans="1:16" ht="24.95" customHeight="1" x14ac:dyDescent="0.2">
      <c r="A924" s="184" t="s">
        <v>319</v>
      </c>
      <c r="B924" s="345">
        <v>6600100200</v>
      </c>
      <c r="C924" s="60">
        <v>23030106</v>
      </c>
      <c r="D924" s="60">
        <v>70941</v>
      </c>
      <c r="E924" s="241" t="s">
        <v>979</v>
      </c>
      <c r="F924" s="186" t="s">
        <v>317</v>
      </c>
      <c r="G924" s="71" t="s">
        <v>1030</v>
      </c>
      <c r="H924" s="71" t="s">
        <v>86</v>
      </c>
      <c r="I924" s="201" t="s">
        <v>1008</v>
      </c>
      <c r="J924" s="198">
        <v>50000000</v>
      </c>
      <c r="K924" s="314"/>
      <c r="L924" s="314">
        <v>17987065.969999999</v>
      </c>
      <c r="M924" s="299" t="s">
        <v>1115</v>
      </c>
      <c r="O924" s="1" t="s">
        <v>1056</v>
      </c>
    </row>
    <row r="925" spans="1:16" ht="24.95" customHeight="1" x14ac:dyDescent="0.2">
      <c r="A925" s="9"/>
      <c r="B925" s="169"/>
      <c r="C925" s="60"/>
      <c r="D925" s="60"/>
      <c r="E925" s="241"/>
      <c r="F925" s="168"/>
      <c r="G925" s="71"/>
      <c r="H925" s="68"/>
      <c r="I925" s="243"/>
      <c r="J925" s="198"/>
      <c r="K925" s="314"/>
      <c r="L925" s="314">
        <v>12740000</v>
      </c>
      <c r="M925" s="191" t="s">
        <v>1116</v>
      </c>
    </row>
    <row r="926" spans="1:16" ht="24.95" customHeight="1" x14ac:dyDescent="0.2">
      <c r="A926" s="9"/>
      <c r="B926" s="169"/>
      <c r="C926" s="60"/>
      <c r="D926" s="60"/>
      <c r="E926" s="241"/>
      <c r="F926" s="168"/>
      <c r="G926" s="71"/>
      <c r="H926" s="68"/>
      <c r="I926" s="243"/>
      <c r="J926" s="198"/>
      <c r="K926" s="314"/>
      <c r="L926" s="314">
        <v>3892000</v>
      </c>
      <c r="M926" s="160" t="s">
        <v>1117</v>
      </c>
    </row>
    <row r="927" spans="1:16" ht="24.95" customHeight="1" x14ac:dyDescent="0.2">
      <c r="A927" s="9"/>
      <c r="B927" s="169"/>
      <c r="C927" s="60"/>
      <c r="D927" s="60"/>
      <c r="E927" s="241"/>
      <c r="F927" s="168"/>
      <c r="G927" s="71"/>
      <c r="H927" s="68"/>
      <c r="I927" s="243"/>
      <c r="J927" s="198"/>
      <c r="K927" s="314"/>
      <c r="L927" s="314">
        <v>8480049.0299999993</v>
      </c>
      <c r="M927" s="191" t="s">
        <v>1118</v>
      </c>
    </row>
    <row r="928" spans="1:16" ht="24.95" customHeight="1" x14ac:dyDescent="0.2">
      <c r="A928" s="9"/>
      <c r="B928" s="169"/>
      <c r="C928" s="60"/>
      <c r="D928" s="60"/>
      <c r="E928" s="241"/>
      <c r="F928" s="168"/>
      <c r="G928" s="71"/>
      <c r="H928" s="68"/>
      <c r="I928" s="243"/>
      <c r="J928" s="198"/>
      <c r="K928" s="314"/>
      <c r="L928" s="314">
        <v>6900886</v>
      </c>
      <c r="M928" s="191" t="s">
        <v>1119</v>
      </c>
    </row>
    <row r="929" spans="1:17" ht="24.95" customHeight="1" x14ac:dyDescent="0.2">
      <c r="A929" s="9"/>
      <c r="B929" s="169"/>
      <c r="C929" s="60"/>
      <c r="D929" s="60"/>
      <c r="E929" s="241"/>
      <c r="F929" s="168"/>
      <c r="G929" s="71"/>
      <c r="H929" s="68"/>
      <c r="I929" s="243"/>
      <c r="J929" s="198"/>
      <c r="K929" s="314"/>
      <c r="L929" s="314"/>
      <c r="M929" s="191"/>
    </row>
    <row r="930" spans="1:17" ht="24.95" customHeight="1" x14ac:dyDescent="0.2">
      <c r="A930" s="184" t="s">
        <v>319</v>
      </c>
      <c r="B930" s="190">
        <v>5100100100</v>
      </c>
      <c r="C930" s="71">
        <v>23030101</v>
      </c>
      <c r="D930" s="71">
        <v>70620</v>
      </c>
      <c r="E930" s="241" t="s">
        <v>980</v>
      </c>
      <c r="F930" s="186" t="s">
        <v>317</v>
      </c>
      <c r="G930" s="71" t="s">
        <v>1031</v>
      </c>
      <c r="H930" s="70" t="s">
        <v>289</v>
      </c>
      <c r="I930" s="243" t="s">
        <v>291</v>
      </c>
      <c r="J930" s="198">
        <v>10000000</v>
      </c>
      <c r="K930" s="314"/>
      <c r="L930" s="314">
        <v>5000000</v>
      </c>
      <c r="M930" s="160" t="s">
        <v>1559</v>
      </c>
      <c r="O930" s="1" t="s">
        <v>1056</v>
      </c>
    </row>
    <row r="931" spans="1:17" ht="24.95" customHeight="1" x14ac:dyDescent="0.2">
      <c r="A931" s="184"/>
      <c r="B931" s="190"/>
      <c r="C931" s="71"/>
      <c r="D931" s="71"/>
      <c r="E931" s="241"/>
      <c r="F931" s="186"/>
      <c r="G931" s="71"/>
      <c r="H931" s="70"/>
      <c r="I931" s="201" t="s">
        <v>292</v>
      </c>
      <c r="J931" s="198"/>
      <c r="K931" s="314"/>
      <c r="L931" s="314"/>
      <c r="M931" s="160"/>
    </row>
    <row r="932" spans="1:17" ht="24.95" customHeight="1" x14ac:dyDescent="0.2">
      <c r="A932" s="241"/>
      <c r="B932" s="70"/>
      <c r="C932" s="70"/>
      <c r="D932" s="70"/>
      <c r="E932" s="241"/>
      <c r="F932" s="241"/>
      <c r="G932" s="71"/>
      <c r="H932" s="71"/>
      <c r="I932" s="201"/>
      <c r="J932" s="272"/>
      <c r="K932" s="313"/>
      <c r="L932" s="313"/>
      <c r="M932" s="160"/>
    </row>
    <row r="933" spans="1:17" ht="24.95" customHeight="1" x14ac:dyDescent="0.2">
      <c r="A933" s="184" t="s">
        <v>319</v>
      </c>
      <c r="B933" s="70">
        <v>6600100100</v>
      </c>
      <c r="C933" s="71">
        <v>23030121</v>
      </c>
      <c r="D933" s="70">
        <v>70930</v>
      </c>
      <c r="E933" s="241" t="s">
        <v>973</v>
      </c>
      <c r="F933" s="186" t="s">
        <v>317</v>
      </c>
      <c r="G933" s="71" t="s">
        <v>1030</v>
      </c>
      <c r="H933" s="71" t="s">
        <v>513</v>
      </c>
      <c r="I933" s="201" t="s">
        <v>514</v>
      </c>
      <c r="J933" s="198">
        <v>120000000</v>
      </c>
      <c r="K933" s="314"/>
      <c r="L933" s="314">
        <v>36000000</v>
      </c>
      <c r="M933" s="160" t="s">
        <v>1406</v>
      </c>
      <c r="O933" s="1" t="s">
        <v>1056</v>
      </c>
    </row>
    <row r="934" spans="1:17" ht="24.95" customHeight="1" x14ac:dyDescent="0.2">
      <c r="A934" s="184" t="s">
        <v>319</v>
      </c>
      <c r="B934" s="70">
        <v>6600100100</v>
      </c>
      <c r="C934" s="71">
        <v>23050101</v>
      </c>
      <c r="D934" s="70">
        <v>70930</v>
      </c>
      <c r="E934" s="241" t="s">
        <v>973</v>
      </c>
      <c r="F934" s="186" t="s">
        <v>317</v>
      </c>
      <c r="G934" s="71"/>
      <c r="H934" s="71"/>
      <c r="I934" s="201"/>
      <c r="J934" s="272"/>
      <c r="K934" s="313"/>
      <c r="L934" s="314">
        <v>7000000</v>
      </c>
      <c r="M934" s="160" t="s">
        <v>1407</v>
      </c>
      <c r="Q934" s="313">
        <v>75765520</v>
      </c>
    </row>
    <row r="935" spans="1:17" ht="24.95" customHeight="1" x14ac:dyDescent="0.2">
      <c r="A935" s="241"/>
      <c r="B935" s="70"/>
      <c r="C935" s="70"/>
      <c r="D935" s="70"/>
      <c r="E935" s="241"/>
      <c r="F935" s="241"/>
      <c r="G935" s="70"/>
      <c r="H935" s="71"/>
      <c r="I935" s="201"/>
      <c r="J935" s="272"/>
      <c r="K935" s="313"/>
      <c r="L935" s="314">
        <v>3000000</v>
      </c>
      <c r="M935" s="160" t="s">
        <v>1408</v>
      </c>
      <c r="Q935" s="318"/>
    </row>
    <row r="936" spans="1:17" ht="24.95" customHeight="1" x14ac:dyDescent="0.2">
      <c r="A936" s="241"/>
      <c r="B936" s="70"/>
      <c r="C936" s="70"/>
      <c r="D936" s="70"/>
      <c r="E936" s="241"/>
      <c r="F936" s="241"/>
      <c r="G936" s="70"/>
      <c r="H936" s="71"/>
      <c r="I936" s="201"/>
      <c r="J936" s="272"/>
      <c r="K936" s="313"/>
      <c r="L936" s="314">
        <v>4000000</v>
      </c>
      <c r="M936" s="160" t="s">
        <v>1409</v>
      </c>
      <c r="Q936" s="318"/>
    </row>
    <row r="937" spans="1:17" ht="24.95" customHeight="1" x14ac:dyDescent="0.2">
      <c r="A937" s="241"/>
      <c r="B937" s="70"/>
      <c r="C937" s="70"/>
      <c r="D937" s="70"/>
      <c r="E937" s="241"/>
      <c r="F937" s="241"/>
      <c r="G937" s="70"/>
      <c r="H937" s="71"/>
      <c r="I937" s="201"/>
      <c r="J937" s="272"/>
      <c r="K937" s="313"/>
      <c r="L937" s="314"/>
      <c r="M937" s="302" t="s">
        <v>1276</v>
      </c>
      <c r="Q937" s="318"/>
    </row>
    <row r="938" spans="1:17" ht="24.95" customHeight="1" x14ac:dyDescent="0.2">
      <c r="A938" s="241"/>
      <c r="B938" s="70"/>
      <c r="C938" s="70"/>
      <c r="D938" s="70"/>
      <c r="E938" s="241"/>
      <c r="F938" s="241"/>
      <c r="G938" s="70"/>
      <c r="H938" s="71"/>
      <c r="I938" s="201"/>
      <c r="J938" s="272"/>
      <c r="K938" s="313"/>
      <c r="L938" s="314">
        <v>50510346.670000002</v>
      </c>
      <c r="M938" s="160" t="s">
        <v>1560</v>
      </c>
      <c r="Q938" s="318"/>
    </row>
    <row r="939" spans="1:17" ht="24.95" customHeight="1" x14ac:dyDescent="0.2">
      <c r="A939" s="241"/>
      <c r="B939" s="70"/>
      <c r="C939" s="70"/>
      <c r="D939" s="70"/>
      <c r="E939" s="241"/>
      <c r="F939" s="241"/>
      <c r="G939" s="70"/>
      <c r="H939" s="71"/>
      <c r="I939" s="201"/>
      <c r="J939" s="272"/>
      <c r="K939" s="313"/>
      <c r="L939" s="314"/>
      <c r="M939" s="160"/>
    </row>
    <row r="940" spans="1:17" ht="24.95" customHeight="1" x14ac:dyDescent="0.2">
      <c r="A940" s="241"/>
      <c r="B940" s="70"/>
      <c r="C940" s="70"/>
      <c r="D940" s="70"/>
      <c r="E940" s="241"/>
      <c r="F940" s="241"/>
      <c r="G940" s="70"/>
      <c r="H940" s="71"/>
      <c r="I940" s="201" t="s">
        <v>515</v>
      </c>
      <c r="J940" s="198"/>
      <c r="K940" s="314"/>
      <c r="L940" s="314">
        <v>0</v>
      </c>
      <c r="M940" s="160"/>
    </row>
    <row r="941" spans="1:17" ht="24.95" customHeight="1" x14ac:dyDescent="0.2">
      <c r="A941" s="241"/>
      <c r="B941" s="70"/>
      <c r="C941" s="70"/>
      <c r="D941" s="70"/>
      <c r="E941" s="241"/>
      <c r="F941" s="241"/>
      <c r="G941" s="70"/>
      <c r="H941" s="71"/>
      <c r="I941" s="201" t="s">
        <v>516</v>
      </c>
      <c r="J941" s="272"/>
      <c r="K941" s="313"/>
      <c r="L941" s="313"/>
      <c r="M941" s="160"/>
    </row>
    <row r="942" spans="1:17" ht="24.95" customHeight="1" x14ac:dyDescent="0.2">
      <c r="B942" s="1"/>
      <c r="H942" s="261"/>
      <c r="I942" s="280"/>
      <c r="J942" s="281"/>
      <c r="K942" s="313"/>
      <c r="L942" s="313"/>
      <c r="M942" s="66"/>
    </row>
    <row r="943" spans="1:17" ht="24.95" customHeight="1" x14ac:dyDescent="0.2">
      <c r="A943" s="252"/>
      <c r="B943" s="253"/>
      <c r="C943" s="253" t="s">
        <v>453</v>
      </c>
      <c r="D943" s="253"/>
      <c r="E943" s="253"/>
      <c r="F943" s="253"/>
      <c r="G943" s="253"/>
      <c r="H943" s="282"/>
      <c r="I943" s="217"/>
      <c r="J943" s="283">
        <f t="shared" ref="J943:L943" si="0">SUM(J716:J942)</f>
        <v>16234508748.720001</v>
      </c>
      <c r="K943" s="283">
        <f t="shared" si="0"/>
        <v>9527796026.210001</v>
      </c>
      <c r="L943" s="283">
        <f t="shared" si="0"/>
        <v>25360050078.439999</v>
      </c>
      <c r="M943" s="284"/>
    </row>
    <row r="944" spans="1:17" ht="24.95" customHeight="1" x14ac:dyDescent="0.2">
      <c r="J944" s="58">
        <f>J161+J664+J707+J943</f>
        <v>80829419944.899994</v>
      </c>
      <c r="K944" s="58">
        <f>K161+K664+K707+K943</f>
        <v>22200301500.900002</v>
      </c>
      <c r="L944" s="58">
        <f>L161+L664+L707+L943</f>
        <v>122991632217.70999</v>
      </c>
      <c r="M944" s="63"/>
      <c r="Q944" s="58">
        <f>SUM(Q20:Q943)</f>
        <v>23064099487.080002</v>
      </c>
    </row>
    <row r="945" spans="9:13" ht="24.95" customHeight="1" x14ac:dyDescent="0.2">
      <c r="I945" s="3"/>
      <c r="J945" s="61"/>
      <c r="K945" s="375"/>
      <c r="L945" s="375"/>
      <c r="M945" s="64"/>
    </row>
    <row r="946" spans="9:13" ht="24.95" customHeight="1" x14ac:dyDescent="0.25">
      <c r="I946" s="8"/>
      <c r="J946" s="61"/>
      <c r="K946" s="375"/>
      <c r="L946" s="375"/>
      <c r="M946" s="58"/>
    </row>
    <row r="947" spans="9:13" ht="24.95" customHeight="1" x14ac:dyDescent="0.2">
      <c r="I947" s="3"/>
      <c r="J947" s="58"/>
      <c r="K947" s="376"/>
      <c r="L947" s="376" t="s">
        <v>1260</v>
      </c>
      <c r="M947" s="61" t="s">
        <v>1275</v>
      </c>
    </row>
    <row r="948" spans="9:13" ht="24.95" customHeight="1" x14ac:dyDescent="0.2">
      <c r="I948" s="3"/>
      <c r="J948" s="3"/>
      <c r="K948" s="374"/>
      <c r="L948" s="374"/>
      <c r="M948" s="58"/>
    </row>
    <row r="949" spans="9:13" ht="24.95" customHeight="1" x14ac:dyDescent="0.2">
      <c r="I949" s="3"/>
      <c r="J949" s="61"/>
      <c r="K949" s="375"/>
      <c r="L949" s="375"/>
      <c r="M949" s="58"/>
    </row>
    <row r="950" spans="9:13" ht="24.95" customHeight="1" x14ac:dyDescent="0.2">
      <c r="I950" s="3"/>
      <c r="J950" s="3"/>
      <c r="K950" s="361"/>
      <c r="L950" s="374"/>
      <c r="M950" s="58">
        <f>SUM(M948:M949)</f>
        <v>0</v>
      </c>
    </row>
    <row r="951" spans="9:13" ht="24.95" customHeight="1" x14ac:dyDescent="0.2">
      <c r="I951" s="3"/>
      <c r="J951" s="3">
        <f>J947-M950</f>
        <v>0</v>
      </c>
      <c r="K951" s="361" t="s">
        <v>1432</v>
      </c>
      <c r="L951" s="374">
        <v>9000000000</v>
      </c>
      <c r="M951" s="58"/>
    </row>
    <row r="952" spans="9:13" ht="24.95" customHeight="1" x14ac:dyDescent="0.2">
      <c r="I952" s="3"/>
      <c r="J952" s="3"/>
      <c r="K952" s="361" t="s">
        <v>605</v>
      </c>
      <c r="L952" s="374">
        <v>2500000000</v>
      </c>
      <c r="M952" s="3"/>
    </row>
    <row r="953" spans="9:13" ht="24.95" customHeight="1" x14ac:dyDescent="0.2">
      <c r="I953" s="3"/>
      <c r="J953" s="3"/>
      <c r="K953" s="361" t="s">
        <v>1429</v>
      </c>
      <c r="L953" s="374">
        <v>12201373281.73</v>
      </c>
      <c r="M953" s="58"/>
    </row>
    <row r="954" spans="9:13" ht="24.95" customHeight="1" x14ac:dyDescent="0.2">
      <c r="I954" s="3"/>
      <c r="J954" s="3"/>
      <c r="K954" s="361" t="s">
        <v>1430</v>
      </c>
      <c r="L954" s="374">
        <v>26036758436.830002</v>
      </c>
      <c r="M954" s="58"/>
    </row>
    <row r="955" spans="9:13" ht="24.95" customHeight="1" x14ac:dyDescent="0.2">
      <c r="J955" s="3"/>
      <c r="K955" s="361" t="s">
        <v>1431</v>
      </c>
      <c r="L955" s="374">
        <v>9500000000</v>
      </c>
    </row>
    <row r="956" spans="9:13" ht="24.95" customHeight="1" x14ac:dyDescent="0.2">
      <c r="I956" s="3"/>
      <c r="J956" s="3"/>
      <c r="K956" s="361"/>
      <c r="L956" s="374">
        <f>SUM(L951:L955)</f>
        <v>59238131718.559998</v>
      </c>
      <c r="M956" s="58"/>
    </row>
    <row r="958" spans="9:13" ht="24.95" customHeight="1" x14ac:dyDescent="0.2">
      <c r="I958" s="58"/>
      <c r="J958" s="58"/>
      <c r="K958" s="367"/>
      <c r="L958" s="376"/>
    </row>
    <row r="959" spans="9:13" ht="24.95" customHeight="1" x14ac:dyDescent="0.2">
      <c r="I959" s="58"/>
    </row>
    <row r="960" spans="9:13" ht="24.95" customHeight="1" x14ac:dyDescent="0.2">
      <c r="I960" s="58"/>
    </row>
    <row r="961" spans="9:13" ht="24.95" customHeight="1" x14ac:dyDescent="0.2">
      <c r="I961" s="58"/>
    </row>
    <row r="964" spans="9:13" ht="24.95" customHeight="1" x14ac:dyDescent="0.2">
      <c r="I964" s="58"/>
      <c r="M964" s="1">
        <v>5</v>
      </c>
    </row>
    <row r="994" spans="1:18" ht="24.95" customHeight="1" x14ac:dyDescent="0.2">
      <c r="H994" s="285"/>
      <c r="J994" s="286"/>
      <c r="K994" s="368"/>
      <c r="L994" s="286"/>
    </row>
    <row r="995" spans="1:18" ht="24.95" customHeight="1" x14ac:dyDescent="0.2">
      <c r="A995" s="2"/>
      <c r="B995" s="193"/>
      <c r="C995" s="2"/>
      <c r="D995" s="2"/>
      <c r="E995" s="2"/>
      <c r="F995" s="2"/>
      <c r="G995" s="2"/>
      <c r="H995" s="156" t="s">
        <v>202</v>
      </c>
      <c r="I995" s="285"/>
      <c r="J995" s="156"/>
      <c r="K995" s="157"/>
      <c r="L995" s="156"/>
      <c r="M995" s="287"/>
      <c r="N995" s="2"/>
      <c r="O995" s="2"/>
      <c r="P995" s="2"/>
      <c r="Q995" s="2"/>
      <c r="R995" s="2"/>
    </row>
    <row r="996" spans="1:18" ht="24.95" customHeight="1" x14ac:dyDescent="0.2">
      <c r="A996" s="2"/>
      <c r="B996" s="193"/>
      <c r="C996" s="2"/>
      <c r="D996" s="2"/>
      <c r="E996" s="2"/>
      <c r="F996" s="2"/>
      <c r="G996" s="2"/>
      <c r="I996" s="156"/>
      <c r="M996" s="174"/>
    </row>
  </sheetData>
  <autoFilter ref="C9:C930"/>
  <conditionalFormatting sqref="M364:M365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82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85:M386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88:M389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90:M391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83:M384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7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7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7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7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92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1.25" right="0.5" top="0" bottom="0" header="0" footer="0"/>
  <pageSetup paperSize="5" scale="60" orientation="landscape" r:id="rId1"/>
  <headerFooter scaleWithDoc="0" alignWithMargins="0">
    <oddFooter>Page &amp;P</oddFooter>
  </headerFooter>
  <rowBreaks count="28" manualBreakCount="28">
    <brk id="37" max="19" man="1"/>
    <brk id="78" max="19" man="1"/>
    <brk id="115" max="19" man="1"/>
    <brk id="146" max="19" man="1"/>
    <brk id="163" max="19" man="1"/>
    <brk id="205" max="19" man="1"/>
    <brk id="241" max="19" man="1"/>
    <brk id="275" max="19" man="1"/>
    <brk id="314" max="19" man="1"/>
    <brk id="351" max="19" man="1"/>
    <brk id="393" max="19" man="1"/>
    <brk id="432" max="19" man="1"/>
    <brk id="464" max="19" man="1"/>
    <brk id="496" max="19" man="1"/>
    <brk id="537" max="19" man="1"/>
    <brk id="578" max="19" man="1"/>
    <brk id="612" max="19" man="1"/>
    <brk id="648" max="19" man="1"/>
    <brk id="666" max="19" man="1"/>
    <brk id="708" max="19" man="1"/>
    <brk id="739" max="20" man="1"/>
    <brk id="781" max="19" man="1"/>
    <brk id="811" max="19" man="1"/>
    <brk id="851" max="19" man="1"/>
    <brk id="893" max="19" man="1"/>
    <brk id="921" max="19" man="1"/>
    <brk id="944" max="19" man="1"/>
    <brk id="949" max="19" man="1"/>
  </rowBreaks>
  <colBreaks count="1" manualBreakCount="1">
    <brk id="13" max="94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workbookViewId="0">
      <selection activeCell="A2" sqref="A2"/>
    </sheetView>
  </sheetViews>
  <sheetFormatPr defaultRowHeight="12.75" x14ac:dyDescent="0.2"/>
  <cols>
    <col min="1" max="1" width="16.28515625" customWidth="1"/>
    <col min="2" max="2" width="18.140625" customWidth="1"/>
    <col min="3" max="3" width="21.140625" customWidth="1"/>
    <col min="4" max="4" width="17.140625" customWidth="1"/>
    <col min="5" max="5" width="18.28515625" customWidth="1"/>
    <col min="6" max="6" width="16.28515625" customWidth="1"/>
    <col min="7" max="7" width="16.42578125" customWidth="1"/>
    <col min="8" max="8" width="17.42578125" customWidth="1"/>
    <col min="9" max="9" width="15.140625" customWidth="1"/>
    <col min="10" max="10" width="15.7109375" customWidth="1"/>
    <col min="11" max="11" width="16.7109375" customWidth="1"/>
    <col min="12" max="12" width="16.140625" customWidth="1"/>
    <col min="13" max="13" width="17.85546875" customWidth="1"/>
  </cols>
  <sheetData>
    <row r="2" spans="1:12" x14ac:dyDescent="0.2">
      <c r="A2" s="161" t="s">
        <v>744</v>
      </c>
      <c r="B2" s="161" t="s">
        <v>745</v>
      </c>
      <c r="C2" s="322" t="s">
        <v>746</v>
      </c>
      <c r="D2" s="161" t="s">
        <v>747</v>
      </c>
      <c r="E2" s="161" t="s">
        <v>748</v>
      </c>
      <c r="F2" s="161" t="s">
        <v>749</v>
      </c>
      <c r="G2" s="161" t="s">
        <v>750</v>
      </c>
      <c r="H2" s="161" t="s">
        <v>751</v>
      </c>
      <c r="I2" s="322" t="s">
        <v>752</v>
      </c>
      <c r="J2" s="322" t="s">
        <v>753</v>
      </c>
      <c r="K2" s="161" t="s">
        <v>754</v>
      </c>
      <c r="L2" s="161" t="s">
        <v>755</v>
      </c>
    </row>
    <row r="3" spans="1:12" x14ac:dyDescent="0.2">
      <c r="A3" s="88">
        <v>25004799.27</v>
      </c>
      <c r="B3" s="88">
        <v>9679277.1400000006</v>
      </c>
      <c r="C3" s="88">
        <v>15712693.220000001</v>
      </c>
      <c r="D3" s="88">
        <v>1145381.1299999999</v>
      </c>
      <c r="E3" s="88">
        <v>12905702.85</v>
      </c>
      <c r="F3" s="88">
        <v>5684121.8499999996</v>
      </c>
      <c r="G3" s="88">
        <v>5535045.5999999996</v>
      </c>
      <c r="H3" s="88">
        <v>5646245</v>
      </c>
      <c r="I3" s="88">
        <v>8807534.8300000001</v>
      </c>
      <c r="J3" s="88">
        <v>58839156.280000001</v>
      </c>
      <c r="K3" s="88">
        <v>71796784.200000003</v>
      </c>
      <c r="L3" s="88">
        <v>18172728.199999999</v>
      </c>
    </row>
    <row r="4" spans="1:12" x14ac:dyDescent="0.2">
      <c r="A4" s="88">
        <v>6452851.4299999997</v>
      </c>
      <c r="B4" s="88">
        <v>1613212.86</v>
      </c>
      <c r="C4" s="88">
        <v>9199879.7599999998</v>
      </c>
      <c r="D4" s="88">
        <v>1355098.8</v>
      </c>
      <c r="E4" s="88"/>
      <c r="F4" s="88"/>
      <c r="G4" s="88"/>
      <c r="H4" s="88"/>
      <c r="I4" s="88">
        <v>8807534.8300000001</v>
      </c>
      <c r="J4" s="88"/>
      <c r="K4" s="88">
        <v>12736931.039999999</v>
      </c>
      <c r="L4" s="88"/>
    </row>
    <row r="5" spans="1:12" x14ac:dyDescent="0.2">
      <c r="A5" s="88">
        <v>1193777.51</v>
      </c>
      <c r="B5" s="88">
        <v>9679277.1400000006</v>
      </c>
      <c r="C5" s="88">
        <v>2033104.09</v>
      </c>
      <c r="D5" s="88">
        <v>3710389.57</v>
      </c>
      <c r="E5" s="88"/>
      <c r="F5" s="88"/>
      <c r="G5" s="88"/>
      <c r="H5" s="88"/>
      <c r="I5" s="88"/>
      <c r="J5" s="88"/>
      <c r="K5" s="88"/>
      <c r="L5" s="88"/>
    </row>
    <row r="6" spans="1:12" x14ac:dyDescent="0.2">
      <c r="A6" s="88">
        <v>3226425.71</v>
      </c>
      <c r="B6" s="88">
        <v>967927.71</v>
      </c>
      <c r="C6" s="88"/>
      <c r="D6" s="88">
        <v>24198192.850000001</v>
      </c>
      <c r="E6" s="88"/>
      <c r="F6" s="88"/>
      <c r="G6" s="88"/>
      <c r="H6" s="88"/>
      <c r="I6" s="88"/>
      <c r="J6" s="88"/>
      <c r="K6" s="88"/>
      <c r="L6" s="88"/>
    </row>
    <row r="7" spans="1:12" x14ac:dyDescent="0.2">
      <c r="A7" s="88">
        <v>1613212.86</v>
      </c>
      <c r="B7" s="88">
        <v>4516996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2">
      <c r="A8" s="88">
        <v>8990941.6400000006</v>
      </c>
      <c r="B8" s="88">
        <v>4355674.71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2">
      <c r="A9" s="88">
        <v>2824472.69</v>
      </c>
      <c r="B9" s="88">
        <v>6775494</v>
      </c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2">
      <c r="A10" s="88">
        <v>1618001.84</v>
      </c>
      <c r="B10" s="88">
        <v>3226425.71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2">
      <c r="A11" s="88">
        <v>105284065.05</v>
      </c>
      <c r="B11" s="88">
        <v>8066064.2800000003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2">
      <c r="A12" s="88">
        <v>15831119.98</v>
      </c>
      <c r="B12" s="88">
        <v>19358554.280000001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2">
      <c r="A13" s="88">
        <v>47811458.539999999</v>
      </c>
      <c r="B13" s="88">
        <v>9132007.0999999996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2">
      <c r="A14" s="88"/>
      <c r="B14" s="88">
        <v>4482602.4000000004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2">
      <c r="A15" s="88"/>
      <c r="B15" s="88">
        <v>10725652.460000001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2">
      <c r="A16" s="88"/>
      <c r="B16" s="88">
        <v>13600192.9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3" x14ac:dyDescent="0.2">
      <c r="A17" s="88"/>
      <c r="B17" s="88">
        <v>3677276.9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3" x14ac:dyDescent="0.2">
      <c r="A18" s="88"/>
      <c r="B18" s="88">
        <v>3236003.67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3" x14ac:dyDescent="0.2">
      <c r="A19" s="88"/>
      <c r="B19" s="88">
        <v>7718815.4900000002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3" x14ac:dyDescent="0.2">
      <c r="A20" s="88"/>
      <c r="B20" s="88">
        <v>23236764.190000001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3" x14ac:dyDescent="0.2">
      <c r="A21" s="88"/>
      <c r="B21" s="88">
        <v>5275057.22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3" x14ac:dyDescent="0.2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3" x14ac:dyDescent="0.2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3" x14ac:dyDescent="0.2">
      <c r="A24" s="88">
        <f t="shared" ref="A24:L24" si="0">SUM(A3:A23)</f>
        <v>219851126.51999998</v>
      </c>
      <c r="B24" s="88">
        <f t="shared" si="0"/>
        <v>149323276.16000003</v>
      </c>
      <c r="C24" s="88">
        <f t="shared" si="0"/>
        <v>26945677.07</v>
      </c>
      <c r="D24" s="88">
        <f t="shared" si="0"/>
        <v>30409062.350000001</v>
      </c>
      <c r="E24" s="88">
        <f t="shared" si="0"/>
        <v>12905702.85</v>
      </c>
      <c r="F24" s="88">
        <f t="shared" si="0"/>
        <v>5684121.8499999996</v>
      </c>
      <c r="G24" s="88">
        <f t="shared" si="0"/>
        <v>5535045.5999999996</v>
      </c>
      <c r="H24" s="88">
        <f t="shared" si="0"/>
        <v>5646245</v>
      </c>
      <c r="I24" s="88">
        <f t="shared" si="0"/>
        <v>17615069.66</v>
      </c>
      <c r="J24" s="88">
        <f t="shared" si="0"/>
        <v>58839156.280000001</v>
      </c>
      <c r="K24" s="88">
        <f t="shared" si="0"/>
        <v>84533715.24000001</v>
      </c>
      <c r="L24" s="88">
        <f t="shared" si="0"/>
        <v>18172728.199999999</v>
      </c>
    </row>
    <row r="25" spans="1:13" x14ac:dyDescent="0.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3" x14ac:dyDescent="0.2">
      <c r="A26" s="88">
        <v>2572933518.8800001</v>
      </c>
      <c r="B26" s="88">
        <f>B24*12</f>
        <v>1791879313.9200003</v>
      </c>
      <c r="C26" s="88">
        <f t="shared" ref="C26:L26" si="1">C24*12</f>
        <v>323348124.84000003</v>
      </c>
      <c r="D26" s="88">
        <f t="shared" si="1"/>
        <v>364908748.20000005</v>
      </c>
      <c r="E26" s="88">
        <f t="shared" si="1"/>
        <v>154868434.19999999</v>
      </c>
      <c r="F26" s="88">
        <f t="shared" si="1"/>
        <v>68209462.199999988</v>
      </c>
      <c r="G26" s="88">
        <f t="shared" si="1"/>
        <v>66420547.199999996</v>
      </c>
      <c r="H26" s="88">
        <f t="shared" si="1"/>
        <v>67754940</v>
      </c>
      <c r="I26" s="88">
        <f t="shared" si="1"/>
        <v>211380835.92000002</v>
      </c>
      <c r="J26" s="88">
        <f t="shared" si="1"/>
        <v>706069875.36000001</v>
      </c>
      <c r="K26" s="88">
        <f t="shared" si="1"/>
        <v>1014404582.8800001</v>
      </c>
      <c r="L26" s="88">
        <f t="shared" si="1"/>
        <v>218072738.39999998</v>
      </c>
      <c r="M26" s="50">
        <f>SUM(A26:L26)</f>
        <v>7560251121.999999</v>
      </c>
    </row>
    <row r="27" spans="1:13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3" x14ac:dyDescent="0.2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3" x14ac:dyDescent="0.2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3" x14ac:dyDescent="0.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1:13" x14ac:dyDescent="0.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1:13" x14ac:dyDescent="0.2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2" x14ac:dyDescent="0.2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1:12" x14ac:dyDescent="0.2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1:12" x14ac:dyDescent="0.2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2" x14ac:dyDescent="0.2">
      <c r="A36" s="88"/>
      <c r="B36" s="88"/>
      <c r="C36" s="88"/>
      <c r="D36" s="88"/>
      <c r="E36" s="88"/>
      <c r="F36" s="88"/>
      <c r="G36" s="88"/>
      <c r="H36" s="88"/>
      <c r="I36" s="88"/>
      <c r="J36" s="88"/>
    </row>
    <row r="37" spans="1:12" x14ac:dyDescent="0.2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2" x14ac:dyDescent="0.2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2" x14ac:dyDescent="0.2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2" x14ac:dyDescent="0.2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2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</row>
    <row r="42" spans="1:12" x14ac:dyDescent="0.2">
      <c r="A42" s="88"/>
      <c r="B42" s="88"/>
      <c r="C42" s="88"/>
      <c r="D42" s="88"/>
      <c r="E42" s="88"/>
      <c r="F42" s="88"/>
      <c r="G42" s="88"/>
      <c r="H42" s="88"/>
      <c r="I42" s="88"/>
      <c r="J42" s="88"/>
    </row>
    <row r="43" spans="1:12" x14ac:dyDescent="0.2">
      <c r="A43" s="88"/>
      <c r="B43" s="88"/>
      <c r="C43" s="88"/>
      <c r="D43" s="88"/>
      <c r="E43" s="88"/>
      <c r="F43" s="88"/>
      <c r="G43" s="88"/>
      <c r="H43" s="88"/>
      <c r="I43" s="88"/>
      <c r="J43" s="88"/>
    </row>
    <row r="44" spans="1:12" x14ac:dyDescent="0.2">
      <c r="A44" s="88"/>
      <c r="B44" s="88"/>
      <c r="C44" s="88"/>
      <c r="D44" s="88"/>
      <c r="E44" s="88"/>
      <c r="F44" s="88"/>
      <c r="G44" s="88"/>
      <c r="H44" s="88"/>
    </row>
    <row r="45" spans="1:12" x14ac:dyDescent="0.2">
      <c r="C45" s="88"/>
    </row>
    <row r="46" spans="1:12" x14ac:dyDescent="0.2">
      <c r="C46" s="88"/>
    </row>
    <row r="47" spans="1:12" x14ac:dyDescent="0.2">
      <c r="C47" s="88"/>
    </row>
    <row r="48" spans="1:12" x14ac:dyDescent="0.2">
      <c r="C48" s="88"/>
    </row>
    <row r="49" spans="3:3" x14ac:dyDescent="0.2">
      <c r="C49" s="88"/>
    </row>
    <row r="50" spans="3:3" x14ac:dyDescent="0.2">
      <c r="C50" s="88"/>
    </row>
    <row r="51" spans="3:3" x14ac:dyDescent="0.2">
      <c r="C51" s="88"/>
    </row>
    <row r="52" spans="3:3" x14ac:dyDescent="0.2">
      <c r="C52" s="88"/>
    </row>
    <row r="53" spans="3:3" x14ac:dyDescent="0.2">
      <c r="C53" s="50">
        <f>SUM(C2:C52)</f>
        <v>377239478.98000002</v>
      </c>
    </row>
  </sheetData>
  <pageMargins left="0.7" right="0.7" top="0.75" bottom="0.75" header="0.3" footer="0.3"/>
  <pageSetup scale="12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0" workbookViewId="0">
      <selection activeCell="B56" sqref="B56"/>
    </sheetView>
  </sheetViews>
  <sheetFormatPr defaultRowHeight="12.75" x14ac:dyDescent="0.2"/>
  <cols>
    <col min="1" max="1" width="16" customWidth="1"/>
    <col min="2" max="2" width="37" customWidth="1"/>
    <col min="3" max="3" width="22.42578125" customWidth="1"/>
    <col min="4" max="4" width="25.140625" customWidth="1"/>
    <col min="6" max="6" width="17.7109375" bestFit="1" customWidth="1"/>
  </cols>
  <sheetData>
    <row r="1" spans="1:4" ht="15" x14ac:dyDescent="0.2">
      <c r="A1" s="99"/>
    </row>
    <row r="2" spans="1:4" ht="15.75" x14ac:dyDescent="0.25">
      <c r="B2" s="4" t="s">
        <v>608</v>
      </c>
    </row>
    <row r="3" spans="1:4" ht="15.75" x14ac:dyDescent="0.25">
      <c r="B3" s="4"/>
    </row>
    <row r="4" spans="1:4" ht="15.75" x14ac:dyDescent="0.25">
      <c r="B4" s="4" t="s">
        <v>609</v>
      </c>
    </row>
    <row r="6" spans="1:4" ht="15.75" x14ac:dyDescent="0.25">
      <c r="A6" s="4" t="s">
        <v>588</v>
      </c>
      <c r="B6" s="4" t="s">
        <v>610</v>
      </c>
    </row>
    <row r="8" spans="1:4" ht="15.75" x14ac:dyDescent="0.25">
      <c r="A8" s="102" t="s">
        <v>611</v>
      </c>
      <c r="B8" s="102" t="s">
        <v>117</v>
      </c>
      <c r="C8" s="107" t="s">
        <v>612</v>
      </c>
      <c r="D8" s="102" t="s">
        <v>613</v>
      </c>
    </row>
    <row r="9" spans="1:4" ht="15.75" x14ac:dyDescent="0.25">
      <c r="A9" s="101"/>
      <c r="B9" s="101"/>
      <c r="C9" s="108" t="s">
        <v>309</v>
      </c>
      <c r="D9" s="101" t="s">
        <v>309</v>
      </c>
    </row>
    <row r="10" spans="1:4" x14ac:dyDescent="0.2">
      <c r="A10" s="110" t="s">
        <v>333</v>
      </c>
      <c r="B10" s="1" t="s">
        <v>331</v>
      </c>
      <c r="C10" s="111">
        <v>540000000</v>
      </c>
      <c r="D10" s="62"/>
    </row>
    <row r="11" spans="1:4" x14ac:dyDescent="0.2">
      <c r="A11" s="10"/>
      <c r="B11" s="1" t="s">
        <v>332</v>
      </c>
      <c r="C11" s="75"/>
      <c r="D11" s="62"/>
    </row>
    <row r="12" spans="1:4" x14ac:dyDescent="0.2">
      <c r="A12" s="10"/>
      <c r="B12" s="1"/>
      <c r="C12" s="75"/>
      <c r="D12" s="62"/>
    </row>
    <row r="13" spans="1:4" x14ac:dyDescent="0.2">
      <c r="A13" s="10" t="s">
        <v>334</v>
      </c>
      <c r="B13" s="1" t="s">
        <v>39</v>
      </c>
      <c r="C13" s="75">
        <v>250000000</v>
      </c>
      <c r="D13" s="62"/>
    </row>
    <row r="14" spans="1:4" x14ac:dyDescent="0.2">
      <c r="A14" s="10"/>
      <c r="B14" s="1"/>
      <c r="C14" s="75"/>
      <c r="D14" s="62"/>
    </row>
    <row r="15" spans="1:4" x14ac:dyDescent="0.2">
      <c r="A15" s="10" t="s">
        <v>335</v>
      </c>
      <c r="B15" s="1" t="s">
        <v>479</v>
      </c>
      <c r="C15" s="75">
        <v>600000000</v>
      </c>
      <c r="D15" s="62"/>
    </row>
    <row r="16" spans="1:4" x14ac:dyDescent="0.2">
      <c r="A16" s="10"/>
      <c r="B16" s="1"/>
      <c r="C16" s="75"/>
      <c r="D16" s="62"/>
    </row>
    <row r="17" spans="1:4" x14ac:dyDescent="0.2">
      <c r="A17" s="10" t="s">
        <v>8</v>
      </c>
      <c r="B17" s="1" t="s">
        <v>9</v>
      </c>
      <c r="C17" s="75">
        <v>650000000</v>
      </c>
      <c r="D17" s="62"/>
    </row>
    <row r="18" spans="1:4" x14ac:dyDescent="0.2">
      <c r="A18" s="10"/>
      <c r="B18" s="1"/>
      <c r="C18" s="75"/>
      <c r="D18" s="62"/>
    </row>
    <row r="19" spans="1:4" x14ac:dyDescent="0.2">
      <c r="A19" s="10" t="s">
        <v>15</v>
      </c>
      <c r="B19" s="1" t="s">
        <v>16</v>
      </c>
      <c r="C19" s="75">
        <v>200000000</v>
      </c>
      <c r="D19" s="62"/>
    </row>
    <row r="20" spans="1:4" x14ac:dyDescent="0.2">
      <c r="A20" s="10"/>
      <c r="B20" s="1"/>
      <c r="C20" s="75"/>
      <c r="D20" s="62"/>
    </row>
    <row r="21" spans="1:4" x14ac:dyDescent="0.2">
      <c r="A21" s="10" t="s">
        <v>41</v>
      </c>
      <c r="B21" s="1" t="s">
        <v>454</v>
      </c>
      <c r="C21" s="75"/>
      <c r="D21" s="62">
        <v>800000000</v>
      </c>
    </row>
    <row r="22" spans="1:4" x14ac:dyDescent="0.2">
      <c r="A22" s="10"/>
      <c r="B22" s="1"/>
      <c r="C22" s="75"/>
      <c r="D22" s="62"/>
    </row>
    <row r="23" spans="1:4" x14ac:dyDescent="0.2">
      <c r="A23" s="10" t="s">
        <v>527</v>
      </c>
      <c r="B23" s="1" t="s">
        <v>598</v>
      </c>
      <c r="C23" s="75"/>
      <c r="D23" s="62">
        <v>1502230000</v>
      </c>
    </row>
    <row r="24" spans="1:4" x14ac:dyDescent="0.2">
      <c r="A24" s="10"/>
      <c r="B24" s="1"/>
      <c r="C24" s="75"/>
      <c r="D24" s="62"/>
    </row>
    <row r="25" spans="1:4" ht="15.75" x14ac:dyDescent="0.25">
      <c r="A25" s="85"/>
      <c r="B25" s="57" t="s">
        <v>614</v>
      </c>
      <c r="C25" s="109">
        <f>SUM(C10:C24)</f>
        <v>2240000000</v>
      </c>
      <c r="D25" s="7">
        <f>SUM(D10:D24)</f>
        <v>2302230000</v>
      </c>
    </row>
    <row r="26" spans="1:4" x14ac:dyDescent="0.2">
      <c r="C26" s="88"/>
      <c r="D26" s="88"/>
    </row>
    <row r="27" spans="1:4" x14ac:dyDescent="0.2">
      <c r="A27" s="1" t="s">
        <v>589</v>
      </c>
      <c r="B27" s="1" t="s">
        <v>615</v>
      </c>
      <c r="C27" s="88"/>
      <c r="D27" s="88"/>
    </row>
    <row r="28" spans="1:4" x14ac:dyDescent="0.2">
      <c r="C28" s="88"/>
      <c r="D28" s="88"/>
    </row>
    <row r="29" spans="1:4" ht="15.75" x14ac:dyDescent="0.25">
      <c r="A29" s="112" t="s">
        <v>611</v>
      </c>
      <c r="B29" s="112" t="s">
        <v>117</v>
      </c>
      <c r="C29" s="113" t="s">
        <v>612</v>
      </c>
      <c r="D29" s="113" t="s">
        <v>613</v>
      </c>
    </row>
    <row r="30" spans="1:4" ht="15.75" x14ac:dyDescent="0.25">
      <c r="A30" s="114"/>
      <c r="B30" s="108"/>
      <c r="C30" s="115" t="s">
        <v>309</v>
      </c>
      <c r="D30" s="115" t="s">
        <v>309</v>
      </c>
    </row>
    <row r="31" spans="1:4" x14ac:dyDescent="0.2">
      <c r="A31" t="s">
        <v>177</v>
      </c>
      <c r="B31" t="s">
        <v>299</v>
      </c>
      <c r="C31" s="88"/>
      <c r="D31" s="88">
        <v>5737984735</v>
      </c>
    </row>
    <row r="32" spans="1:4" x14ac:dyDescent="0.2">
      <c r="C32" s="88"/>
      <c r="D32" s="88"/>
    </row>
    <row r="33" spans="1:4" x14ac:dyDescent="0.2">
      <c r="A33" t="s">
        <v>284</v>
      </c>
      <c r="B33" t="s">
        <v>285</v>
      </c>
      <c r="C33" s="88">
        <v>500000000</v>
      </c>
      <c r="D33" s="88">
        <v>1516888623</v>
      </c>
    </row>
    <row r="34" spans="1:4" x14ac:dyDescent="0.2">
      <c r="C34" s="88"/>
      <c r="D34" s="88"/>
    </row>
    <row r="35" spans="1:4" x14ac:dyDescent="0.2">
      <c r="A35" t="s">
        <v>192</v>
      </c>
      <c r="B35" t="s">
        <v>125</v>
      </c>
      <c r="C35" s="88">
        <v>280000000</v>
      </c>
      <c r="D35" s="88"/>
    </row>
    <row r="36" spans="1:4" x14ac:dyDescent="0.2">
      <c r="B36" t="s">
        <v>124</v>
      </c>
      <c r="C36" s="88"/>
      <c r="D36" s="88"/>
    </row>
    <row r="37" spans="1:4" x14ac:dyDescent="0.2">
      <c r="C37" s="88"/>
      <c r="D37" s="88"/>
    </row>
    <row r="38" spans="1:4" x14ac:dyDescent="0.2">
      <c r="A38" t="s">
        <v>196</v>
      </c>
      <c r="B38" t="s">
        <v>244</v>
      </c>
      <c r="C38" s="88">
        <v>500000000</v>
      </c>
      <c r="D38" s="88"/>
    </row>
    <row r="39" spans="1:4" x14ac:dyDescent="0.2">
      <c r="C39" s="88"/>
      <c r="D39" s="88"/>
    </row>
    <row r="40" spans="1:4" x14ac:dyDescent="0.2">
      <c r="A40" t="s">
        <v>198</v>
      </c>
      <c r="B40" t="s">
        <v>265</v>
      </c>
      <c r="C40" s="88">
        <v>900000000</v>
      </c>
      <c r="D40" s="88">
        <v>8351382996</v>
      </c>
    </row>
    <row r="41" spans="1:4" x14ac:dyDescent="0.2">
      <c r="C41" s="88"/>
      <c r="D41" s="88"/>
    </row>
    <row r="42" spans="1:4" x14ac:dyDescent="0.2">
      <c r="A42" t="s">
        <v>199</v>
      </c>
      <c r="B42" t="s">
        <v>252</v>
      </c>
      <c r="C42" s="88">
        <v>1100000000</v>
      </c>
      <c r="D42" s="88">
        <v>5551467300</v>
      </c>
    </row>
    <row r="43" spans="1:4" x14ac:dyDescent="0.2">
      <c r="B43" t="s">
        <v>251</v>
      </c>
      <c r="C43" s="88"/>
      <c r="D43" s="88"/>
    </row>
    <row r="44" spans="1:4" x14ac:dyDescent="0.2">
      <c r="C44" s="88"/>
      <c r="D44" s="88"/>
    </row>
    <row r="45" spans="1:4" x14ac:dyDescent="0.2">
      <c r="A45" t="s">
        <v>255</v>
      </c>
      <c r="B45" t="s">
        <v>256</v>
      </c>
      <c r="C45" s="88">
        <v>400000000</v>
      </c>
      <c r="D45" s="88"/>
    </row>
    <row r="46" spans="1:4" x14ac:dyDescent="0.2">
      <c r="C46" s="88"/>
      <c r="D46" s="88"/>
    </row>
    <row r="47" spans="1:4" x14ac:dyDescent="0.2">
      <c r="A47" t="s">
        <v>524</v>
      </c>
      <c r="B47" t="s">
        <v>525</v>
      </c>
      <c r="C47" s="88"/>
      <c r="D47" s="88">
        <v>1450000000</v>
      </c>
    </row>
    <row r="48" spans="1:4" x14ac:dyDescent="0.2">
      <c r="B48" t="s">
        <v>526</v>
      </c>
      <c r="C48" s="88"/>
      <c r="D48" s="88"/>
    </row>
    <row r="49" spans="1:6" x14ac:dyDescent="0.2">
      <c r="C49" s="88"/>
      <c r="D49" s="88"/>
    </row>
    <row r="50" spans="1:6" x14ac:dyDescent="0.2">
      <c r="A50" t="s">
        <v>48</v>
      </c>
      <c r="B50" t="s">
        <v>500</v>
      </c>
      <c r="C50" s="88">
        <v>250000000</v>
      </c>
      <c r="D50" s="88"/>
    </row>
    <row r="51" spans="1:6" x14ac:dyDescent="0.2">
      <c r="C51" s="88"/>
      <c r="D51" s="88"/>
    </row>
    <row r="52" spans="1:6" x14ac:dyDescent="0.2">
      <c r="A52" t="s">
        <v>49</v>
      </c>
      <c r="B52" t="s">
        <v>457</v>
      </c>
      <c r="C52" s="88"/>
      <c r="D52" s="88">
        <v>530000000</v>
      </c>
    </row>
    <row r="53" spans="1:6" x14ac:dyDescent="0.2">
      <c r="C53" s="88"/>
      <c r="D53" s="88"/>
    </row>
    <row r="54" spans="1:6" x14ac:dyDescent="0.2">
      <c r="A54" t="s">
        <v>57</v>
      </c>
      <c r="B54" t="s">
        <v>143</v>
      </c>
      <c r="C54" s="88"/>
      <c r="D54" s="88">
        <v>556888000</v>
      </c>
    </row>
    <row r="55" spans="1:6" x14ac:dyDescent="0.2">
      <c r="B55" t="s">
        <v>144</v>
      </c>
      <c r="C55" s="88"/>
      <c r="D55" s="88"/>
    </row>
    <row r="56" spans="1:6" x14ac:dyDescent="0.2">
      <c r="C56" s="88"/>
      <c r="D56" s="88"/>
    </row>
    <row r="57" spans="1:6" x14ac:dyDescent="0.2">
      <c r="A57" t="s">
        <v>62</v>
      </c>
      <c r="B57" t="s">
        <v>261</v>
      </c>
      <c r="C57" s="88"/>
      <c r="D57" s="88">
        <v>3263803270</v>
      </c>
    </row>
    <row r="58" spans="1:6" x14ac:dyDescent="0.2">
      <c r="C58" s="88"/>
      <c r="D58" s="88"/>
    </row>
    <row r="59" spans="1:6" x14ac:dyDescent="0.2">
      <c r="A59" t="s">
        <v>17</v>
      </c>
      <c r="B59" t="s">
        <v>18</v>
      </c>
      <c r="C59" s="88">
        <v>300000000</v>
      </c>
      <c r="D59" s="88"/>
    </row>
    <row r="60" spans="1:6" x14ac:dyDescent="0.2">
      <c r="C60" s="88"/>
      <c r="D60" s="88"/>
    </row>
    <row r="61" spans="1:6" x14ac:dyDescent="0.2">
      <c r="A61" t="s">
        <v>260</v>
      </c>
      <c r="B61" t="s">
        <v>599</v>
      </c>
      <c r="C61" s="88">
        <v>200000000</v>
      </c>
      <c r="D61" s="88">
        <v>93500000</v>
      </c>
      <c r="F61" s="50">
        <f>D61+13902850296</f>
        <v>13996350296</v>
      </c>
    </row>
    <row r="62" spans="1:6" x14ac:dyDescent="0.2">
      <c r="C62" s="88"/>
      <c r="D62" s="88"/>
    </row>
    <row r="63" spans="1:6" x14ac:dyDescent="0.2">
      <c r="A63" t="s">
        <v>6</v>
      </c>
      <c r="B63" t="s">
        <v>148</v>
      </c>
      <c r="C63" s="88">
        <v>625333897</v>
      </c>
      <c r="D63" s="88"/>
    </row>
    <row r="64" spans="1:6" x14ac:dyDescent="0.2">
      <c r="C64" s="88"/>
      <c r="D64" s="88"/>
    </row>
    <row r="65" spans="1:4" x14ac:dyDescent="0.2">
      <c r="A65" t="s">
        <v>34</v>
      </c>
      <c r="B65" t="s">
        <v>279</v>
      </c>
      <c r="C65" s="88">
        <v>600000000</v>
      </c>
      <c r="D65" s="88"/>
    </row>
    <row r="66" spans="1:4" x14ac:dyDescent="0.2">
      <c r="C66" s="88"/>
      <c r="D66" s="88"/>
    </row>
    <row r="67" spans="1:4" x14ac:dyDescent="0.2">
      <c r="A67" t="s">
        <v>88</v>
      </c>
      <c r="B67" t="s">
        <v>248</v>
      </c>
      <c r="C67" s="88">
        <v>250333897</v>
      </c>
      <c r="D67" s="88"/>
    </row>
    <row r="68" spans="1:4" x14ac:dyDescent="0.2">
      <c r="B68" t="s">
        <v>42</v>
      </c>
      <c r="C68" s="88"/>
      <c r="D68" s="88"/>
    </row>
    <row r="69" spans="1:4" x14ac:dyDescent="0.2">
      <c r="B69" t="s">
        <v>43</v>
      </c>
      <c r="C69" s="88"/>
      <c r="D69" s="88"/>
    </row>
    <row r="70" spans="1:4" x14ac:dyDescent="0.2">
      <c r="C70" s="88"/>
      <c r="D70" s="88"/>
    </row>
    <row r="71" spans="1:4" x14ac:dyDescent="0.2">
      <c r="A71" t="s">
        <v>40</v>
      </c>
      <c r="B71" t="s">
        <v>156</v>
      </c>
      <c r="C71" s="88">
        <v>10000000000</v>
      </c>
      <c r="D71" s="88"/>
    </row>
    <row r="72" spans="1:4" x14ac:dyDescent="0.2">
      <c r="C72" s="88"/>
      <c r="D72" s="88"/>
    </row>
    <row r="73" spans="1:4" x14ac:dyDescent="0.2">
      <c r="A73" t="s">
        <v>301</v>
      </c>
      <c r="B73" t="s">
        <v>302</v>
      </c>
      <c r="C73" s="88"/>
      <c r="D73" s="88">
        <v>1213441361</v>
      </c>
    </row>
    <row r="74" spans="1:4" x14ac:dyDescent="0.2">
      <c r="C74" s="88"/>
      <c r="D74" s="88"/>
    </row>
    <row r="75" spans="1:4" x14ac:dyDescent="0.2">
      <c r="A75" t="s">
        <v>509</v>
      </c>
      <c r="B75" t="s">
        <v>510</v>
      </c>
      <c r="C75" s="88"/>
      <c r="D75" s="88">
        <v>300000000</v>
      </c>
    </row>
    <row r="76" spans="1:4" x14ac:dyDescent="0.2">
      <c r="C76" s="88"/>
      <c r="D76" s="88"/>
    </row>
    <row r="77" spans="1:4" ht="15.75" x14ac:dyDescent="0.25">
      <c r="A77" s="4"/>
      <c r="B77" s="4" t="s">
        <v>616</v>
      </c>
      <c r="C77" s="8">
        <f>SUM(C31:C76)</f>
        <v>15905667794</v>
      </c>
      <c r="D77" s="8">
        <f>SUM(D31:D76)</f>
        <v>28565356285</v>
      </c>
    </row>
    <row r="78" spans="1:4" x14ac:dyDescent="0.2">
      <c r="C78" s="88"/>
      <c r="D78" s="88"/>
    </row>
    <row r="79" spans="1:4" x14ac:dyDescent="0.2">
      <c r="A79" s="1" t="s">
        <v>617</v>
      </c>
      <c r="B79" s="1" t="s">
        <v>451</v>
      </c>
      <c r="C79" s="88"/>
      <c r="D79" s="88"/>
    </row>
    <row r="80" spans="1:4" x14ac:dyDescent="0.2">
      <c r="C80" s="88"/>
      <c r="D80" s="88"/>
    </row>
    <row r="81" spans="1:4" ht="15.75" x14ac:dyDescent="0.25">
      <c r="A81" s="103" t="s">
        <v>611</v>
      </c>
      <c r="B81" s="103" t="s">
        <v>117</v>
      </c>
      <c r="C81" s="106" t="s">
        <v>612</v>
      </c>
      <c r="D81" s="106" t="s">
        <v>613</v>
      </c>
    </row>
    <row r="82" spans="1:4" ht="15.75" x14ac:dyDescent="0.25">
      <c r="A82" s="103"/>
      <c r="B82" s="103"/>
      <c r="C82" s="106" t="s">
        <v>309</v>
      </c>
      <c r="D82" s="106" t="s">
        <v>309</v>
      </c>
    </row>
    <row r="83" spans="1:4" x14ac:dyDescent="0.2">
      <c r="C83" s="88"/>
      <c r="D83" s="88"/>
    </row>
    <row r="84" spans="1:4" x14ac:dyDescent="0.2">
      <c r="A84" t="s">
        <v>92</v>
      </c>
      <c r="B84" t="s">
        <v>44</v>
      </c>
      <c r="C84" s="88">
        <v>200000000</v>
      </c>
      <c r="D84" s="88"/>
    </row>
    <row r="85" spans="1:4" x14ac:dyDescent="0.2">
      <c r="B85" t="s">
        <v>38</v>
      </c>
      <c r="C85" s="88"/>
      <c r="D85" s="88"/>
    </row>
    <row r="86" spans="1:4" x14ac:dyDescent="0.2">
      <c r="C86" s="88"/>
      <c r="D86" s="88"/>
    </row>
    <row r="87" spans="1:4" x14ac:dyDescent="0.2">
      <c r="A87" t="s">
        <v>93</v>
      </c>
      <c r="B87" t="s">
        <v>239</v>
      </c>
      <c r="C87" s="88">
        <v>200000000</v>
      </c>
      <c r="D87" s="88"/>
    </row>
    <row r="88" spans="1:4" x14ac:dyDescent="0.2">
      <c r="C88" s="88"/>
      <c r="D88" s="88"/>
    </row>
    <row r="89" spans="1:4" x14ac:dyDescent="0.2">
      <c r="A89" t="s">
        <v>94</v>
      </c>
      <c r="B89" t="s">
        <v>45</v>
      </c>
      <c r="C89" s="88">
        <v>400000000</v>
      </c>
      <c r="D89" s="88"/>
    </row>
    <row r="90" spans="1:4" x14ac:dyDescent="0.2">
      <c r="B90" t="s">
        <v>136</v>
      </c>
      <c r="C90" s="88"/>
      <c r="D90" s="88"/>
    </row>
    <row r="92" spans="1:4" ht="15.75" x14ac:dyDescent="0.25">
      <c r="A92" s="4"/>
      <c r="B92" s="4" t="s">
        <v>618</v>
      </c>
      <c r="C92" s="73">
        <f>SUM(C84:C91)</f>
        <v>800000000</v>
      </c>
      <c r="D92" s="73">
        <v>0</v>
      </c>
    </row>
    <row r="94" spans="1:4" x14ac:dyDescent="0.2">
      <c r="A94" s="105" t="s">
        <v>619</v>
      </c>
      <c r="B94" s="105" t="s">
        <v>620</v>
      </c>
    </row>
    <row r="96" spans="1:4" ht="15.75" x14ac:dyDescent="0.25">
      <c r="A96" s="4" t="s">
        <v>611</v>
      </c>
      <c r="B96" s="4" t="s">
        <v>117</v>
      </c>
      <c r="C96" s="4" t="s">
        <v>612</v>
      </c>
      <c r="D96" s="4" t="s">
        <v>613</v>
      </c>
    </row>
    <row r="97" spans="1:4" ht="15.75" x14ac:dyDescent="0.25">
      <c r="C97" s="103" t="s">
        <v>309</v>
      </c>
      <c r="D97" s="103" t="s">
        <v>309</v>
      </c>
    </row>
    <row r="99" spans="1:4" x14ac:dyDescent="0.2">
      <c r="A99" t="s">
        <v>113</v>
      </c>
      <c r="B99" t="s">
        <v>127</v>
      </c>
      <c r="C99" s="88">
        <v>509910274</v>
      </c>
      <c r="D99" s="88"/>
    </row>
    <row r="100" spans="1:4" x14ac:dyDescent="0.2">
      <c r="B100" t="s">
        <v>128</v>
      </c>
      <c r="C100" s="88"/>
      <c r="D100" s="88"/>
    </row>
    <row r="101" spans="1:4" x14ac:dyDescent="0.2">
      <c r="C101" s="88"/>
      <c r="D101" s="88"/>
    </row>
    <row r="102" spans="1:4" x14ac:dyDescent="0.2">
      <c r="A102" t="s">
        <v>159</v>
      </c>
      <c r="B102" t="s">
        <v>160</v>
      </c>
      <c r="C102" s="88"/>
      <c r="D102" s="88">
        <v>285000000</v>
      </c>
    </row>
    <row r="103" spans="1:4" x14ac:dyDescent="0.2">
      <c r="B103" t="s">
        <v>46</v>
      </c>
      <c r="C103" s="88"/>
      <c r="D103" s="88"/>
    </row>
    <row r="104" spans="1:4" x14ac:dyDescent="0.2">
      <c r="C104" s="88"/>
      <c r="D104" s="88"/>
    </row>
    <row r="105" spans="1:4" x14ac:dyDescent="0.2">
      <c r="A105" t="s">
        <v>109</v>
      </c>
      <c r="B105" t="s">
        <v>108</v>
      </c>
      <c r="C105" s="88"/>
      <c r="D105" s="88">
        <v>7871582668</v>
      </c>
    </row>
    <row r="106" spans="1:4" x14ac:dyDescent="0.2">
      <c r="C106" s="88"/>
      <c r="D106" s="88"/>
    </row>
    <row r="107" spans="1:4" x14ac:dyDescent="0.2">
      <c r="A107" t="s">
        <v>107</v>
      </c>
      <c r="B107" t="s">
        <v>131</v>
      </c>
      <c r="C107" s="88"/>
      <c r="D107" s="88">
        <v>226242596</v>
      </c>
    </row>
    <row r="108" spans="1:4" x14ac:dyDescent="0.2">
      <c r="B108" t="s">
        <v>130</v>
      </c>
      <c r="C108" s="88"/>
      <c r="D108" s="88"/>
    </row>
    <row r="109" spans="1:4" x14ac:dyDescent="0.2">
      <c r="C109" s="88"/>
      <c r="D109" s="88"/>
    </row>
    <row r="110" spans="1:4" x14ac:dyDescent="0.2">
      <c r="A110" t="s">
        <v>246</v>
      </c>
      <c r="B110" t="s">
        <v>247</v>
      </c>
      <c r="C110" s="88">
        <v>200000000</v>
      </c>
      <c r="D110" s="88">
        <v>1486899655</v>
      </c>
    </row>
    <row r="111" spans="1:4" x14ac:dyDescent="0.2">
      <c r="C111" s="88"/>
      <c r="D111" s="88"/>
    </row>
    <row r="112" spans="1:4" x14ac:dyDescent="0.2">
      <c r="A112" t="s">
        <v>104</v>
      </c>
      <c r="B112" t="s">
        <v>133</v>
      </c>
      <c r="C112" s="88"/>
      <c r="D112" s="88">
        <v>2925022882</v>
      </c>
    </row>
    <row r="113" spans="1:4" x14ac:dyDescent="0.2">
      <c r="B113" t="s">
        <v>132</v>
      </c>
      <c r="C113" s="88"/>
      <c r="D113" s="88"/>
    </row>
    <row r="114" spans="1:4" x14ac:dyDescent="0.2">
      <c r="C114" s="88"/>
      <c r="D114" s="88"/>
    </row>
    <row r="115" spans="1:4" x14ac:dyDescent="0.2">
      <c r="A115" t="s">
        <v>103</v>
      </c>
      <c r="B115" t="s">
        <v>2</v>
      </c>
      <c r="C115" s="88"/>
      <c r="D115" s="88">
        <v>2365816352</v>
      </c>
    </row>
    <row r="116" spans="1:4" x14ac:dyDescent="0.2">
      <c r="B116" t="s">
        <v>3</v>
      </c>
      <c r="C116" s="88"/>
      <c r="D116" s="88"/>
    </row>
    <row r="117" spans="1:4" x14ac:dyDescent="0.2">
      <c r="B117" t="s">
        <v>4</v>
      </c>
      <c r="C117" s="88"/>
      <c r="D117" s="88"/>
    </row>
    <row r="118" spans="1:4" x14ac:dyDescent="0.2">
      <c r="C118" s="88"/>
      <c r="D118" s="88"/>
    </row>
    <row r="119" spans="1:4" x14ac:dyDescent="0.2">
      <c r="A119" t="s">
        <v>294</v>
      </c>
      <c r="B119" t="s">
        <v>286</v>
      </c>
      <c r="C119" s="88"/>
      <c r="D119" s="88">
        <v>298875350</v>
      </c>
    </row>
    <row r="120" spans="1:4" x14ac:dyDescent="0.2">
      <c r="C120" s="88"/>
      <c r="D120" s="88"/>
    </row>
    <row r="121" spans="1:4" x14ac:dyDescent="0.2">
      <c r="A121" t="s">
        <v>235</v>
      </c>
      <c r="B121" t="s">
        <v>237</v>
      </c>
      <c r="C121" s="88">
        <v>105441922</v>
      </c>
      <c r="D121" s="88">
        <v>952735800</v>
      </c>
    </row>
    <row r="122" spans="1:4" x14ac:dyDescent="0.2">
      <c r="C122" s="88"/>
      <c r="D122" s="88"/>
    </row>
    <row r="123" spans="1:4" x14ac:dyDescent="0.2">
      <c r="A123" t="s">
        <v>236</v>
      </c>
      <c r="B123" t="s">
        <v>137</v>
      </c>
      <c r="C123">
        <v>200000000</v>
      </c>
    </row>
    <row r="124" spans="1:4" x14ac:dyDescent="0.2">
      <c r="B124" t="s">
        <v>126</v>
      </c>
    </row>
    <row r="126" spans="1:4" x14ac:dyDescent="0.2">
      <c r="A126" t="s">
        <v>55</v>
      </c>
      <c r="B126" t="s">
        <v>139</v>
      </c>
      <c r="C126" s="88"/>
      <c r="D126" s="88">
        <v>878083650</v>
      </c>
    </row>
    <row r="127" spans="1:4" x14ac:dyDescent="0.2">
      <c r="C127" s="88"/>
      <c r="D127" s="88"/>
    </row>
    <row r="128" spans="1:4" ht="15.75" x14ac:dyDescent="0.25">
      <c r="A128" s="4"/>
      <c r="B128" s="4" t="s">
        <v>621</v>
      </c>
      <c r="C128" s="8">
        <f>SUM(C99:C127)</f>
        <v>1015352196</v>
      </c>
      <c r="D128" s="8">
        <f>SUM(D99:D127)</f>
        <v>17290258953</v>
      </c>
    </row>
    <row r="129" spans="3:4" x14ac:dyDescent="0.2">
      <c r="C129" s="88"/>
      <c r="D129" s="88"/>
    </row>
    <row r="130" spans="3:4" x14ac:dyDescent="0.2">
      <c r="C130" s="88"/>
      <c r="D130" s="88"/>
    </row>
    <row r="131" spans="3:4" x14ac:dyDescent="0.2">
      <c r="C131" s="88"/>
      <c r="D131" s="88"/>
    </row>
  </sheetData>
  <pageMargins left="0.7" right="0.7" top="0.75" bottom="0.75" header="0.3" footer="0.3"/>
  <pageSetup scale="8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G23" sqref="G23"/>
    </sheetView>
  </sheetViews>
  <sheetFormatPr defaultRowHeight="12.75" x14ac:dyDescent="0.2"/>
  <cols>
    <col min="1" max="1" width="22.85546875" customWidth="1"/>
    <col min="2" max="2" width="23.42578125" customWidth="1"/>
    <col min="3" max="3" width="24.42578125" customWidth="1"/>
    <col min="4" max="4" width="23.7109375" customWidth="1"/>
    <col min="7" max="7" width="22.140625" bestFit="1" customWidth="1"/>
  </cols>
  <sheetData>
    <row r="1" spans="1:8" ht="18" x14ac:dyDescent="0.25">
      <c r="A1" s="397" t="s">
        <v>1368</v>
      </c>
      <c r="B1" s="397"/>
      <c r="C1" s="397"/>
      <c r="D1" s="397"/>
      <c r="F1" s="1"/>
      <c r="G1" s="1"/>
    </row>
    <row r="3" spans="1:8" ht="15" x14ac:dyDescent="0.25">
      <c r="A3" s="82" t="s">
        <v>311</v>
      </c>
      <c r="B3" s="82" t="s">
        <v>1068</v>
      </c>
      <c r="C3" s="82" t="s">
        <v>1058</v>
      </c>
      <c r="D3" s="82" t="s">
        <v>1469</v>
      </c>
    </row>
    <row r="4" spans="1:8" ht="15" x14ac:dyDescent="0.25">
      <c r="A4" s="83"/>
      <c r="B4" s="83" t="s">
        <v>310</v>
      </c>
      <c r="C4" s="83" t="s">
        <v>536</v>
      </c>
      <c r="D4" s="83" t="s">
        <v>310</v>
      </c>
    </row>
    <row r="5" spans="1:8" ht="15" x14ac:dyDescent="0.25">
      <c r="A5" s="84"/>
      <c r="B5" s="84" t="s">
        <v>309</v>
      </c>
      <c r="C5" s="84" t="s">
        <v>733</v>
      </c>
      <c r="D5" s="84" t="s">
        <v>309</v>
      </c>
    </row>
    <row r="6" spans="1:8" x14ac:dyDescent="0.2">
      <c r="A6" s="52"/>
      <c r="C6" s="52"/>
      <c r="D6" s="52"/>
      <c r="G6" s="88">
        <f>85657590658.38-85623746214.76</f>
        <v>33844443.620010376</v>
      </c>
    </row>
    <row r="7" spans="1:8" ht="15.75" x14ac:dyDescent="0.25">
      <c r="A7" s="77" t="s">
        <v>498</v>
      </c>
      <c r="B7" s="8">
        <f>'2022 CAP'!J161</f>
        <v>8703607618.5</v>
      </c>
      <c r="C7" s="5">
        <f>'2022 CAP'!K161</f>
        <v>3710126974.9899998</v>
      </c>
      <c r="D7" s="5">
        <f>'2022 CAP'!L161</f>
        <v>9448164665.1700001</v>
      </c>
    </row>
    <row r="8" spans="1:8" ht="15.75" x14ac:dyDescent="0.25">
      <c r="A8" s="77"/>
      <c r="B8" s="8"/>
      <c r="C8" s="5"/>
      <c r="D8" s="5"/>
      <c r="G8" s="88">
        <v>51584052739</v>
      </c>
      <c r="H8" t="s">
        <v>604</v>
      </c>
    </row>
    <row r="9" spans="1:8" ht="15.75" x14ac:dyDescent="0.25">
      <c r="A9" s="77" t="s">
        <v>313</v>
      </c>
      <c r="B9" s="8">
        <f>'2022 CAP'!J664</f>
        <v>54591303577.68</v>
      </c>
      <c r="C9" s="5">
        <f>'2022 CAP'!K664</f>
        <v>8957878499.7000008</v>
      </c>
      <c r="D9" s="5">
        <f>'2022 CAP'!L664</f>
        <v>87423417474.099991</v>
      </c>
      <c r="G9" s="88">
        <v>3020000000</v>
      </c>
      <c r="H9" t="s">
        <v>605</v>
      </c>
    </row>
    <row r="10" spans="1:8" ht="15.75" x14ac:dyDescent="0.25">
      <c r="A10" s="77"/>
      <c r="B10" s="8"/>
      <c r="C10" s="5"/>
      <c r="D10" s="5"/>
      <c r="G10" s="88">
        <v>10000000000</v>
      </c>
      <c r="H10" t="s">
        <v>606</v>
      </c>
    </row>
    <row r="11" spans="1:8" ht="15.75" x14ac:dyDescent="0.25">
      <c r="A11" s="77" t="s">
        <v>451</v>
      </c>
      <c r="B11" s="8">
        <f>'2022 CAP'!J707</f>
        <v>1300000000</v>
      </c>
      <c r="C11" s="5">
        <f>'2022 CAP'!K707</f>
        <v>4500000</v>
      </c>
      <c r="D11" s="5">
        <f>'2022 CAP'!L707</f>
        <v>760000000</v>
      </c>
      <c r="G11" s="88">
        <v>16585945885</v>
      </c>
      <c r="H11" t="s">
        <v>607</v>
      </c>
    </row>
    <row r="12" spans="1:8" ht="15.75" x14ac:dyDescent="0.25">
      <c r="A12" s="77"/>
      <c r="B12" s="8"/>
      <c r="C12" s="5"/>
      <c r="D12" s="5"/>
      <c r="G12" s="73">
        <f>SUM(G8:G11)</f>
        <v>81189998624</v>
      </c>
    </row>
    <row r="13" spans="1:8" ht="15.75" x14ac:dyDescent="0.25">
      <c r="A13" s="77" t="s">
        <v>452</v>
      </c>
      <c r="B13" s="8">
        <f>'2022 CAP'!J943</f>
        <v>16234508748.720001</v>
      </c>
      <c r="C13" s="5">
        <f>'2022 CAP'!K943</f>
        <v>9527796026.210001</v>
      </c>
      <c r="D13" s="5">
        <f>'2022 CAP'!L943</f>
        <v>25360050078.439999</v>
      </c>
    </row>
    <row r="14" spans="1:8" ht="15.75" x14ac:dyDescent="0.25">
      <c r="A14" s="77"/>
      <c r="B14" s="8"/>
      <c r="C14" s="5"/>
      <c r="D14" s="5"/>
      <c r="G14" s="50"/>
    </row>
    <row r="15" spans="1:8" ht="15.75" x14ac:dyDescent="0.25">
      <c r="A15" s="85" t="s">
        <v>537</v>
      </c>
      <c r="B15" s="86">
        <f>SUM(B7:B14)</f>
        <v>80829419944.899994</v>
      </c>
      <c r="C15" s="7">
        <f t="shared" ref="C15:D15" si="0">SUM(C7:C14)</f>
        <v>22200301500.900002</v>
      </c>
      <c r="D15" s="7">
        <f t="shared" si="0"/>
        <v>122991632217.70999</v>
      </c>
    </row>
    <row r="18" spans="2:7" x14ac:dyDescent="0.2">
      <c r="D18" s="88"/>
      <c r="G18" s="50">
        <f>D15-G12</f>
        <v>41801633593.709991</v>
      </c>
    </row>
    <row r="19" spans="2:7" ht="15.75" x14ac:dyDescent="0.25">
      <c r="B19" s="4"/>
      <c r="C19" s="8"/>
      <c r="D19" s="88"/>
    </row>
    <row r="20" spans="2:7" ht="15.75" x14ac:dyDescent="0.25">
      <c r="B20" s="4"/>
      <c r="C20" s="8"/>
      <c r="D20" s="88">
        <f>D15-B15</f>
        <v>42162212272.809998</v>
      </c>
    </row>
    <row r="21" spans="2:7" ht="15.75" x14ac:dyDescent="0.25">
      <c r="B21" s="8"/>
      <c r="C21" s="8">
        <v>80829419944.899994</v>
      </c>
      <c r="D21" s="88"/>
    </row>
    <row r="22" spans="2:7" ht="15.75" x14ac:dyDescent="0.25">
      <c r="B22" s="8"/>
      <c r="C22" s="8">
        <v>72583201831</v>
      </c>
      <c r="D22" s="88"/>
      <c r="G22" s="50">
        <f>D15-122991632217.71</f>
        <v>0</v>
      </c>
    </row>
    <row r="23" spans="2:7" ht="15.75" x14ac:dyDescent="0.25">
      <c r="B23" s="73"/>
      <c r="C23" s="8">
        <f>SUM(C21:C22)</f>
        <v>153412621775.89999</v>
      </c>
      <c r="D23" s="88"/>
    </row>
    <row r="24" spans="2:7" ht="15.75" x14ac:dyDescent="0.25">
      <c r="B24" s="4"/>
      <c r="C24" s="73"/>
      <c r="D24" s="3"/>
      <c r="G24" s="88">
        <f>51569025760.78+15026978</f>
        <v>51584052738.779999</v>
      </c>
    </row>
    <row r="25" spans="2:7" ht="15.75" x14ac:dyDescent="0.25">
      <c r="B25" s="4"/>
      <c r="C25" s="73"/>
      <c r="D25" s="88">
        <f>113293797349.06-112879341702.6</f>
        <v>414455646.45999146</v>
      </c>
      <c r="G25" s="88"/>
    </row>
    <row r="26" spans="2:7" x14ac:dyDescent="0.2">
      <c r="C26" s="88" t="e">
        <f>#REF!-C23</f>
        <v>#REF!</v>
      </c>
      <c r="D26" s="50"/>
    </row>
    <row r="27" spans="2:7" x14ac:dyDescent="0.2">
      <c r="D27" s="50"/>
      <c r="F27" t="s">
        <v>650</v>
      </c>
    </row>
  </sheetData>
  <mergeCells count="1">
    <mergeCell ref="A1:D1"/>
  </mergeCells>
  <pageMargins left="0.7" right="0.7" top="0.75" bottom="0.75" header="0.3" footer="0.3"/>
  <pageSetup orientation="landscape" r:id="rId1"/>
  <rowBreaks count="1" manualBreakCount="1">
    <brk id="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1"/>
  <sheetViews>
    <sheetView topLeftCell="A37" workbookViewId="0">
      <selection activeCell="E47" sqref="E47"/>
    </sheetView>
  </sheetViews>
  <sheetFormatPr defaultRowHeight="12.75" x14ac:dyDescent="0.2"/>
  <cols>
    <col min="2" max="2" width="33.5703125" customWidth="1"/>
    <col min="3" max="3" width="22.42578125" customWidth="1"/>
    <col min="4" max="4" width="21.7109375" customWidth="1"/>
    <col min="5" max="5" width="21.5703125" customWidth="1"/>
    <col min="6" max="6" width="18.7109375" customWidth="1"/>
    <col min="7" max="7" width="31.140625" customWidth="1"/>
    <col min="9" max="9" width="17.7109375" bestFit="1" customWidth="1"/>
  </cols>
  <sheetData>
    <row r="3" spans="1:7" ht="15.75" x14ac:dyDescent="0.25">
      <c r="A3" s="4"/>
      <c r="C3" s="4" t="s">
        <v>622</v>
      </c>
      <c r="D3" s="4"/>
      <c r="E3" s="4"/>
    </row>
    <row r="4" spans="1:7" ht="15.75" x14ac:dyDescent="0.25">
      <c r="A4" s="4"/>
      <c r="C4" s="4"/>
      <c r="D4" s="4"/>
      <c r="E4" s="4"/>
      <c r="F4" s="4"/>
    </row>
    <row r="5" spans="1:7" ht="15.75" x14ac:dyDescent="0.25">
      <c r="A5" s="4"/>
      <c r="C5" s="4" t="s">
        <v>623</v>
      </c>
      <c r="D5" s="4"/>
      <c r="E5" s="4"/>
      <c r="F5" s="4"/>
    </row>
    <row r="7" spans="1:7" ht="15.75" x14ac:dyDescent="0.25">
      <c r="A7" s="102" t="s">
        <v>624</v>
      </c>
      <c r="B7" s="107" t="s">
        <v>630</v>
      </c>
      <c r="C7" s="102" t="s">
        <v>625</v>
      </c>
      <c r="D7" s="107" t="s">
        <v>582</v>
      </c>
      <c r="E7" s="102" t="s">
        <v>537</v>
      </c>
      <c r="F7" s="107" t="s">
        <v>626</v>
      </c>
      <c r="G7" s="102" t="s">
        <v>632</v>
      </c>
    </row>
    <row r="8" spans="1:7" ht="15.75" x14ac:dyDescent="0.25">
      <c r="A8" s="101"/>
      <c r="B8" s="108"/>
      <c r="C8" s="101" t="s">
        <v>309</v>
      </c>
      <c r="D8" s="108" t="s">
        <v>309</v>
      </c>
      <c r="E8" s="119" t="s">
        <v>309</v>
      </c>
      <c r="F8" s="114"/>
      <c r="G8" s="43"/>
    </row>
    <row r="9" spans="1:7" ht="15" x14ac:dyDescent="0.2">
      <c r="A9" s="117"/>
      <c r="B9" s="99"/>
      <c r="C9" s="118"/>
      <c r="D9" s="116"/>
      <c r="E9" s="53"/>
      <c r="G9" s="52"/>
    </row>
    <row r="10" spans="1:7" ht="15.75" x14ac:dyDescent="0.25">
      <c r="A10" s="77">
        <v>1</v>
      </c>
      <c r="B10" s="4" t="s">
        <v>637</v>
      </c>
      <c r="C10" s="5">
        <v>3850667793</v>
      </c>
      <c r="D10" s="8">
        <v>29388989184</v>
      </c>
      <c r="E10" s="5">
        <v>33239656977</v>
      </c>
      <c r="F10" s="124">
        <v>35.210035231866229</v>
      </c>
      <c r="G10" s="77" t="s">
        <v>643</v>
      </c>
    </row>
    <row r="11" spans="1:7" ht="15.75" x14ac:dyDescent="0.25">
      <c r="A11" s="77"/>
      <c r="B11" s="4"/>
      <c r="C11" s="5"/>
      <c r="D11" s="8"/>
      <c r="E11" s="5"/>
      <c r="F11" s="124"/>
      <c r="G11" s="77"/>
    </row>
    <row r="12" spans="1:7" ht="15.75" x14ac:dyDescent="0.25">
      <c r="A12" s="77">
        <v>2</v>
      </c>
      <c r="B12" s="4" t="s">
        <v>631</v>
      </c>
      <c r="C12" s="5">
        <v>10612000000</v>
      </c>
      <c r="D12" s="8">
        <v>3000000000</v>
      </c>
      <c r="E12" s="5">
        <v>13612000000</v>
      </c>
      <c r="F12" s="124">
        <v>14.418891263161882</v>
      </c>
      <c r="G12" s="77" t="s">
        <v>633</v>
      </c>
    </row>
    <row r="13" spans="1:7" ht="15.75" x14ac:dyDescent="0.25">
      <c r="A13" s="77"/>
      <c r="B13" s="99"/>
      <c r="C13" s="118"/>
      <c r="D13" s="116"/>
      <c r="E13" s="52"/>
      <c r="F13" s="125"/>
      <c r="G13" s="52"/>
    </row>
    <row r="14" spans="1:7" ht="15.75" x14ac:dyDescent="0.25">
      <c r="A14" s="77">
        <v>3</v>
      </c>
      <c r="B14" s="4" t="s">
        <v>114</v>
      </c>
      <c r="C14" s="5">
        <v>1520000000</v>
      </c>
      <c r="D14" s="8">
        <v>7724717304</v>
      </c>
      <c r="E14" s="67">
        <v>9244717304</v>
      </c>
      <c r="F14" s="124">
        <v>9.7927250635503302</v>
      </c>
      <c r="G14" s="52"/>
    </row>
    <row r="15" spans="1:7" ht="15.75" x14ac:dyDescent="0.25">
      <c r="A15" s="77"/>
      <c r="B15" s="4"/>
      <c r="C15" s="5"/>
      <c r="D15" s="8"/>
      <c r="E15" s="67"/>
      <c r="F15" s="124"/>
      <c r="G15" s="52"/>
    </row>
    <row r="16" spans="1:7" ht="15.75" x14ac:dyDescent="0.25">
      <c r="A16" s="77">
        <v>4</v>
      </c>
      <c r="B16" s="4" t="s">
        <v>629</v>
      </c>
      <c r="C16" s="5">
        <v>1030000000</v>
      </c>
      <c r="D16" s="8">
        <v>7254873358</v>
      </c>
      <c r="E16" s="67">
        <v>8284873358</v>
      </c>
      <c r="F16" s="124">
        <v>8.775983549667119</v>
      </c>
      <c r="G16" s="52"/>
    </row>
    <row r="17" spans="1:7" ht="15.75" x14ac:dyDescent="0.25">
      <c r="A17" s="77"/>
      <c r="B17" s="4"/>
      <c r="C17" s="5"/>
      <c r="D17" s="8"/>
      <c r="E17" s="67"/>
      <c r="F17" s="124"/>
      <c r="G17" s="52"/>
    </row>
    <row r="18" spans="1:7" ht="15.75" x14ac:dyDescent="0.25">
      <c r="A18" s="77">
        <v>5</v>
      </c>
      <c r="B18" s="4" t="s">
        <v>640</v>
      </c>
      <c r="C18" s="5">
        <v>1115000000</v>
      </c>
      <c r="D18" s="8">
        <v>6239714584</v>
      </c>
      <c r="E18" s="67">
        <v>7354714584</v>
      </c>
      <c r="F18" s="124">
        <v>7.7906868835062344</v>
      </c>
      <c r="G18" s="52"/>
    </row>
    <row r="19" spans="1:7" ht="15.75" x14ac:dyDescent="0.25">
      <c r="A19" s="77"/>
      <c r="B19" s="4"/>
      <c r="C19" s="5"/>
      <c r="D19" s="8"/>
      <c r="E19" s="67"/>
      <c r="F19" s="124"/>
      <c r="G19" s="52"/>
    </row>
    <row r="20" spans="1:7" ht="15.75" x14ac:dyDescent="0.25">
      <c r="A20" s="77">
        <v>6</v>
      </c>
      <c r="B20" s="4" t="s">
        <v>635</v>
      </c>
      <c r="C20" s="5">
        <v>470000000</v>
      </c>
      <c r="D20" s="8">
        <v>3723883270</v>
      </c>
      <c r="E20" s="67">
        <v>4193883270</v>
      </c>
      <c r="F20" s="124">
        <v>4.4424880135559643</v>
      </c>
      <c r="G20" s="77" t="s">
        <v>642</v>
      </c>
    </row>
    <row r="21" spans="1:7" ht="15.75" x14ac:dyDescent="0.25">
      <c r="A21" s="77"/>
      <c r="B21" s="4"/>
      <c r="C21" s="5"/>
      <c r="D21" s="8"/>
      <c r="E21" s="67"/>
      <c r="F21" s="124"/>
      <c r="G21" s="52"/>
    </row>
    <row r="22" spans="1:7" ht="15.75" x14ac:dyDescent="0.25">
      <c r="A22" s="77">
        <v>7</v>
      </c>
      <c r="B22" s="4" t="s">
        <v>634</v>
      </c>
      <c r="C22" s="5">
        <v>640000000</v>
      </c>
      <c r="D22" s="8">
        <v>530000000</v>
      </c>
      <c r="E22" s="67">
        <v>1170000000</v>
      </c>
      <c r="F22" s="124">
        <v>1.2393551849764473</v>
      </c>
      <c r="G22" s="52"/>
    </row>
    <row r="23" spans="1:7" ht="15.75" x14ac:dyDescent="0.25">
      <c r="A23" s="77"/>
      <c r="B23" s="4"/>
      <c r="C23" s="5"/>
      <c r="D23" s="8"/>
      <c r="E23" s="67"/>
      <c r="F23" s="124"/>
      <c r="G23" s="52"/>
    </row>
    <row r="24" spans="1:7" ht="15.75" x14ac:dyDescent="0.25">
      <c r="A24" s="78">
        <v>8</v>
      </c>
      <c r="B24" s="78" t="s">
        <v>641</v>
      </c>
      <c r="C24" s="5">
        <v>250000000</v>
      </c>
      <c r="D24" s="6">
        <v>878083650</v>
      </c>
      <c r="E24" s="67">
        <v>1128083650</v>
      </c>
      <c r="F24" s="127">
        <v>1.1949541202689367</v>
      </c>
      <c r="G24" s="51"/>
    </row>
    <row r="25" spans="1:7" ht="15.75" x14ac:dyDescent="0.25">
      <c r="A25" s="77"/>
      <c r="B25" s="4"/>
      <c r="C25" s="5"/>
      <c r="D25" s="8"/>
      <c r="E25" s="67"/>
      <c r="F25" s="124"/>
      <c r="G25" s="52"/>
    </row>
    <row r="26" spans="1:7" ht="15.75" x14ac:dyDescent="0.25">
      <c r="A26" s="77">
        <v>9</v>
      </c>
      <c r="B26" s="4" t="s">
        <v>639</v>
      </c>
      <c r="C26" s="5">
        <v>840000000</v>
      </c>
      <c r="D26" s="8">
        <v>0</v>
      </c>
      <c r="E26" s="67">
        <v>840000000</v>
      </c>
      <c r="F26" s="124">
        <v>0.88979346613693655</v>
      </c>
      <c r="G26" s="52"/>
    </row>
    <row r="27" spans="1:7" ht="15.75" x14ac:dyDescent="0.25">
      <c r="A27" s="77"/>
      <c r="B27" s="4"/>
      <c r="C27" s="5"/>
      <c r="D27" s="8"/>
      <c r="E27" s="67"/>
      <c r="F27" s="124"/>
      <c r="G27" s="52"/>
    </row>
    <row r="28" spans="1:7" ht="15.75" x14ac:dyDescent="0.25">
      <c r="A28" s="77">
        <v>10</v>
      </c>
      <c r="B28" s="4" t="s">
        <v>9</v>
      </c>
      <c r="C28" s="5">
        <v>650000000</v>
      </c>
      <c r="D28" s="8">
        <v>0</v>
      </c>
      <c r="E28" s="67">
        <v>650000000</v>
      </c>
      <c r="F28" s="124">
        <v>0.68853065832024851</v>
      </c>
      <c r="G28" s="77"/>
    </row>
    <row r="29" spans="1:7" ht="15.75" x14ac:dyDescent="0.25">
      <c r="A29" s="77"/>
      <c r="B29" s="4"/>
      <c r="C29" s="5"/>
      <c r="D29" s="8"/>
      <c r="E29" s="67">
        <v>0</v>
      </c>
      <c r="F29" s="124"/>
      <c r="G29" s="77"/>
    </row>
    <row r="30" spans="1:7" ht="15.75" x14ac:dyDescent="0.25">
      <c r="A30" s="77">
        <v>11</v>
      </c>
      <c r="B30" s="4" t="s">
        <v>628</v>
      </c>
      <c r="C30" s="5">
        <v>610000000</v>
      </c>
      <c r="D30" s="8">
        <v>0</v>
      </c>
      <c r="E30" s="67">
        <v>610000000</v>
      </c>
      <c r="F30" s="124">
        <v>0.64615954088515626</v>
      </c>
      <c r="G30" s="77"/>
    </row>
    <row r="31" spans="1:7" ht="15.75" x14ac:dyDescent="0.25">
      <c r="A31" s="77"/>
      <c r="B31" s="4"/>
      <c r="C31" s="5"/>
      <c r="D31" s="8"/>
      <c r="E31" s="67"/>
      <c r="F31" s="124"/>
      <c r="G31" s="77"/>
    </row>
    <row r="32" spans="1:7" ht="15.75" x14ac:dyDescent="0.25">
      <c r="A32" s="77">
        <v>12</v>
      </c>
      <c r="B32" s="4" t="s">
        <v>627</v>
      </c>
      <c r="C32" s="5">
        <v>600000000</v>
      </c>
      <c r="D32" s="8">
        <v>0</v>
      </c>
      <c r="E32" s="67">
        <v>600000000</v>
      </c>
      <c r="F32" s="124">
        <v>0.63556676152638325</v>
      </c>
      <c r="G32" s="77"/>
    </row>
    <row r="33" spans="1:7" ht="15.75" x14ac:dyDescent="0.25">
      <c r="A33" s="77"/>
      <c r="B33" s="4"/>
      <c r="C33" s="5"/>
      <c r="D33" s="8"/>
      <c r="E33" s="67">
        <v>0</v>
      </c>
      <c r="F33" s="124"/>
      <c r="G33" s="77"/>
    </row>
    <row r="34" spans="1:7" ht="15.75" x14ac:dyDescent="0.25">
      <c r="A34" s="77">
        <v>13</v>
      </c>
      <c r="B34" s="4" t="s">
        <v>636</v>
      </c>
      <c r="C34" s="5">
        <v>480000000</v>
      </c>
      <c r="D34" s="8">
        <v>0</v>
      </c>
      <c r="E34" s="67">
        <v>480000000</v>
      </c>
      <c r="F34" s="124">
        <v>0.5084534092211066</v>
      </c>
      <c r="G34" s="77"/>
    </row>
    <row r="35" spans="1:7" ht="15.75" x14ac:dyDescent="0.25">
      <c r="A35" s="77"/>
      <c r="B35" s="4"/>
      <c r="C35" s="5"/>
      <c r="D35" s="8"/>
      <c r="E35" s="67"/>
      <c r="F35" s="124"/>
      <c r="G35" s="67"/>
    </row>
    <row r="36" spans="1:7" ht="15.75" x14ac:dyDescent="0.25">
      <c r="A36" s="77">
        <v>14</v>
      </c>
      <c r="B36" s="4" t="s">
        <v>638</v>
      </c>
      <c r="C36" s="5">
        <v>355000000</v>
      </c>
      <c r="D36" s="8">
        <v>0</v>
      </c>
      <c r="E36" s="67">
        <v>355000000</v>
      </c>
      <c r="F36" s="124">
        <v>0.37604366723644345</v>
      </c>
      <c r="G36" s="77"/>
    </row>
    <row r="37" spans="1:7" ht="15.75" x14ac:dyDescent="0.25">
      <c r="A37" s="120"/>
      <c r="B37" s="121"/>
      <c r="C37" s="65"/>
      <c r="D37" s="122"/>
      <c r="E37" s="123"/>
      <c r="F37" s="126"/>
      <c r="G37" s="120"/>
    </row>
    <row r="38" spans="1:7" ht="15.75" x14ac:dyDescent="0.25">
      <c r="A38" s="4"/>
      <c r="B38" s="4" t="s">
        <v>667</v>
      </c>
      <c r="C38" s="8"/>
      <c r="D38" s="8"/>
      <c r="E38" s="73"/>
      <c r="F38" s="4"/>
      <c r="G38" s="4"/>
    </row>
    <row r="39" spans="1:7" ht="15" x14ac:dyDescent="0.2">
      <c r="A39" s="99"/>
      <c r="B39" s="99">
        <v>2020</v>
      </c>
      <c r="C39" s="116" t="s">
        <v>666</v>
      </c>
      <c r="D39" s="116"/>
      <c r="E39" s="50"/>
    </row>
    <row r="40" spans="1:7" ht="15" x14ac:dyDescent="0.2">
      <c r="A40" s="99"/>
      <c r="B40" s="158">
        <v>470076172</v>
      </c>
      <c r="C40" s="116">
        <v>470076172</v>
      </c>
      <c r="D40" s="116" t="s">
        <v>668</v>
      </c>
      <c r="E40" s="3">
        <f>B40+B58</f>
        <v>696318768</v>
      </c>
    </row>
    <row r="41" spans="1:7" ht="15" x14ac:dyDescent="0.2">
      <c r="A41" s="99"/>
      <c r="B41" s="158">
        <v>182383500</v>
      </c>
      <c r="C41" s="116">
        <v>82383500</v>
      </c>
      <c r="D41" s="116" t="s">
        <v>669</v>
      </c>
      <c r="E41" s="88">
        <f>B41</f>
        <v>182383500</v>
      </c>
    </row>
    <row r="42" spans="1:7" ht="15" x14ac:dyDescent="0.2">
      <c r="A42" s="99"/>
      <c r="B42" s="116">
        <v>460080000</v>
      </c>
      <c r="C42" s="116">
        <v>75625000</v>
      </c>
      <c r="D42" s="116" t="s">
        <v>670</v>
      </c>
      <c r="E42" s="88">
        <f>B47+B48</f>
        <v>253806950</v>
      </c>
    </row>
    <row r="43" spans="1:7" ht="15" x14ac:dyDescent="0.2">
      <c r="A43" s="99"/>
      <c r="B43" s="116">
        <v>530000000</v>
      </c>
      <c r="C43" s="116">
        <v>230000000</v>
      </c>
      <c r="D43" s="116" t="s">
        <v>671</v>
      </c>
      <c r="E43" s="88">
        <f>B45</f>
        <v>1305900000</v>
      </c>
    </row>
    <row r="44" spans="1:7" ht="15" x14ac:dyDescent="0.2">
      <c r="A44" s="99"/>
      <c r="B44" s="116">
        <v>41175000</v>
      </c>
      <c r="C44" s="116">
        <v>41175000</v>
      </c>
      <c r="D44" s="116" t="s">
        <v>672</v>
      </c>
      <c r="E44" s="88">
        <f>B57</f>
        <v>2000000000</v>
      </c>
    </row>
    <row r="45" spans="1:7" ht="15" x14ac:dyDescent="0.2">
      <c r="A45" s="99"/>
      <c r="B45" s="158">
        <v>1305900000</v>
      </c>
      <c r="C45" s="116">
        <v>305900000</v>
      </c>
      <c r="D45" s="116" t="s">
        <v>673</v>
      </c>
      <c r="E45" s="88">
        <f>B46</f>
        <v>1953999771.2</v>
      </c>
    </row>
    <row r="46" spans="1:7" ht="15" x14ac:dyDescent="0.2">
      <c r="A46" s="99"/>
      <c r="B46" s="116">
        <v>1953999771.2</v>
      </c>
      <c r="C46" s="116">
        <v>1953999771.2</v>
      </c>
      <c r="D46" s="116" t="s">
        <v>674</v>
      </c>
      <c r="E46" s="88">
        <f>B43</f>
        <v>530000000</v>
      </c>
    </row>
    <row r="47" spans="1:7" ht="15" x14ac:dyDescent="0.2">
      <c r="A47" s="99"/>
      <c r="B47" s="158">
        <v>15427500</v>
      </c>
      <c r="C47" s="116">
        <v>15427500</v>
      </c>
      <c r="D47" s="116"/>
      <c r="E47" s="88"/>
    </row>
    <row r="48" spans="1:7" ht="15" x14ac:dyDescent="0.2">
      <c r="A48" s="99"/>
      <c r="B48" s="158">
        <v>238379450</v>
      </c>
      <c r="C48" s="116">
        <v>238379450</v>
      </c>
      <c r="D48" s="116"/>
      <c r="E48" s="88"/>
    </row>
    <row r="49" spans="1:5" ht="15" x14ac:dyDescent="0.2">
      <c r="A49" s="99"/>
      <c r="B49" s="116">
        <v>317192850</v>
      </c>
      <c r="C49" s="116">
        <v>317192850</v>
      </c>
      <c r="D49" s="116"/>
      <c r="E49" s="88"/>
    </row>
    <row r="50" spans="1:5" ht="15" x14ac:dyDescent="0.2">
      <c r="A50" s="99"/>
      <c r="B50" s="116">
        <v>120600000</v>
      </c>
      <c r="C50" s="116">
        <v>120600000</v>
      </c>
      <c r="D50" s="116"/>
      <c r="E50" s="88"/>
    </row>
    <row r="51" spans="1:5" ht="15" x14ac:dyDescent="0.2">
      <c r="A51" s="99"/>
      <c r="B51" s="116">
        <v>195772500</v>
      </c>
      <c r="C51" s="116">
        <v>195772500</v>
      </c>
      <c r="D51" s="116"/>
      <c r="E51" s="88"/>
    </row>
    <row r="52" spans="1:5" ht="15" x14ac:dyDescent="0.2">
      <c r="A52" s="99"/>
      <c r="B52" s="116">
        <v>76841000</v>
      </c>
      <c r="C52" s="116">
        <v>76841000</v>
      </c>
      <c r="D52" s="116"/>
      <c r="E52" s="88"/>
    </row>
    <row r="53" spans="1:5" ht="15" x14ac:dyDescent="0.2">
      <c r="A53" s="99"/>
      <c r="B53" s="116">
        <v>67975000</v>
      </c>
      <c r="C53" s="116">
        <v>67975000</v>
      </c>
      <c r="D53" s="116"/>
      <c r="E53" s="88"/>
    </row>
    <row r="54" spans="1:5" ht="15" x14ac:dyDescent="0.2">
      <c r="A54" s="99"/>
      <c r="B54" s="116">
        <v>300779500</v>
      </c>
      <c r="C54" s="116">
        <v>300779500</v>
      </c>
      <c r="D54" s="116"/>
      <c r="E54" s="88"/>
    </row>
    <row r="55" spans="1:5" ht="15" x14ac:dyDescent="0.2">
      <c r="A55" s="99"/>
      <c r="B55" s="116">
        <v>481442</v>
      </c>
      <c r="C55" s="116">
        <v>481442</v>
      </c>
      <c r="D55" s="116"/>
      <c r="E55" s="88"/>
    </row>
    <row r="56" spans="1:5" ht="15" x14ac:dyDescent="0.2">
      <c r="A56" s="99"/>
      <c r="B56" s="116">
        <v>95746842</v>
      </c>
      <c r="C56" s="116">
        <v>95746842</v>
      </c>
      <c r="D56" s="116"/>
      <c r="E56" s="88"/>
    </row>
    <row r="57" spans="1:5" ht="15" x14ac:dyDescent="0.2">
      <c r="A57" s="99"/>
      <c r="B57" s="158">
        <v>2000000000</v>
      </c>
      <c r="C57" s="116">
        <v>1000000000</v>
      </c>
      <c r="D57" s="116"/>
      <c r="E57" s="88"/>
    </row>
    <row r="58" spans="1:5" ht="15" x14ac:dyDescent="0.2">
      <c r="A58" s="99"/>
      <c r="B58" s="158">
        <v>226242596</v>
      </c>
      <c r="C58" s="116">
        <v>226242596</v>
      </c>
      <c r="D58" s="116"/>
      <c r="E58" s="88"/>
    </row>
    <row r="59" spans="1:5" ht="15" x14ac:dyDescent="0.2">
      <c r="A59" s="99"/>
      <c r="B59" s="116"/>
      <c r="C59" s="116"/>
      <c r="D59" s="116"/>
      <c r="E59" s="88"/>
    </row>
    <row r="60" spans="1:5" ht="15" x14ac:dyDescent="0.2">
      <c r="A60" s="99"/>
      <c r="B60" s="116">
        <v>300000000</v>
      </c>
      <c r="C60" s="116"/>
      <c r="D60" s="116"/>
      <c r="E60" s="88"/>
    </row>
    <row r="61" spans="1:5" ht="15" x14ac:dyDescent="0.2">
      <c r="A61" s="99"/>
      <c r="B61" s="116">
        <f>SUM(B40:B60)</f>
        <v>8899053123.2000008</v>
      </c>
      <c r="C61" s="116">
        <f>SUM(C40:C60)</f>
        <v>5814598123.1999998</v>
      </c>
      <c r="D61" s="116">
        <f>B61-C61</f>
        <v>3084455000.000001</v>
      </c>
      <c r="E61" s="88">
        <f>D61/B61*100</f>
        <v>34.660485304428271</v>
      </c>
    </row>
    <row r="62" spans="1:5" ht="15" x14ac:dyDescent="0.2">
      <c r="A62" s="99"/>
      <c r="B62" s="116"/>
      <c r="C62" s="116"/>
      <c r="D62" s="116"/>
      <c r="E62" s="88"/>
    </row>
    <row r="63" spans="1:5" ht="15" x14ac:dyDescent="0.2">
      <c r="A63" s="99"/>
      <c r="B63" s="116"/>
      <c r="C63" s="116">
        <f>C61/B61*100</f>
        <v>65.339514695571737</v>
      </c>
      <c r="D63" s="116">
        <f>C63+E61</f>
        <v>100</v>
      </c>
      <c r="E63" s="88"/>
    </row>
    <row r="64" spans="1:5" ht="15" x14ac:dyDescent="0.2">
      <c r="A64" s="99"/>
      <c r="B64" s="116"/>
      <c r="C64" s="116"/>
      <c r="D64" s="116"/>
      <c r="E64" s="88"/>
    </row>
    <row r="65" spans="1:5" ht="15" x14ac:dyDescent="0.2">
      <c r="A65" s="99"/>
      <c r="B65" s="116"/>
      <c r="C65" s="116"/>
      <c r="D65" s="116"/>
      <c r="E65" s="88"/>
    </row>
    <row r="66" spans="1:5" ht="15" x14ac:dyDescent="0.2">
      <c r="A66" s="99"/>
      <c r="B66" s="116"/>
      <c r="C66" s="116"/>
      <c r="D66" s="116"/>
      <c r="E66" s="88"/>
    </row>
    <row r="67" spans="1:5" ht="15" x14ac:dyDescent="0.2">
      <c r="A67" s="99"/>
      <c r="B67" s="116"/>
      <c r="C67" s="116"/>
      <c r="D67" s="116"/>
      <c r="E67" s="88"/>
    </row>
    <row r="68" spans="1:5" ht="15" x14ac:dyDescent="0.2">
      <c r="A68" s="99"/>
      <c r="B68" s="99"/>
      <c r="C68" s="116"/>
      <c r="D68" s="116"/>
    </row>
    <row r="69" spans="1:5" ht="15" x14ac:dyDescent="0.2">
      <c r="A69" s="99"/>
      <c r="B69" s="99"/>
      <c r="C69" s="116"/>
      <c r="D69" s="116"/>
    </row>
    <row r="70" spans="1:5" ht="15" x14ac:dyDescent="0.2">
      <c r="A70" s="99"/>
      <c r="B70" s="99"/>
      <c r="C70" s="116"/>
      <c r="D70" s="116"/>
    </row>
    <row r="71" spans="1:5" ht="15" x14ac:dyDescent="0.2">
      <c r="A71" s="99"/>
      <c r="B71" s="99"/>
      <c r="C71" s="116"/>
      <c r="D71" s="116"/>
    </row>
    <row r="72" spans="1:5" ht="15" x14ac:dyDescent="0.2">
      <c r="A72" s="99"/>
      <c r="B72" s="99"/>
      <c r="C72" s="116"/>
      <c r="D72" s="116"/>
    </row>
    <row r="73" spans="1:5" ht="15" x14ac:dyDescent="0.2">
      <c r="A73" s="99"/>
      <c r="B73" s="99"/>
      <c r="C73" s="116"/>
      <c r="D73" s="116"/>
    </row>
    <row r="74" spans="1:5" ht="15" x14ac:dyDescent="0.2">
      <c r="A74" s="99"/>
      <c r="B74" s="99"/>
      <c r="C74" s="116"/>
      <c r="D74" s="116"/>
    </row>
    <row r="75" spans="1:5" ht="15" x14ac:dyDescent="0.2">
      <c r="A75" s="99"/>
      <c r="B75" s="99"/>
      <c r="C75" s="116"/>
      <c r="D75" s="116"/>
    </row>
    <row r="76" spans="1:5" ht="15" x14ac:dyDescent="0.2">
      <c r="A76" s="99"/>
      <c r="B76" s="99"/>
      <c r="C76" s="116"/>
      <c r="D76" s="116"/>
    </row>
    <row r="77" spans="1:5" ht="15" x14ac:dyDescent="0.2">
      <c r="A77" s="99"/>
      <c r="B77" s="99"/>
      <c r="C77" s="116"/>
      <c r="D77" s="116"/>
    </row>
    <row r="78" spans="1:5" ht="15" x14ac:dyDescent="0.2">
      <c r="A78" s="99"/>
      <c r="B78" s="99"/>
      <c r="C78" s="116"/>
      <c r="D78" s="116"/>
    </row>
    <row r="79" spans="1:5" ht="15" x14ac:dyDescent="0.2">
      <c r="A79" s="99"/>
      <c r="B79" s="99"/>
      <c r="C79" s="116"/>
      <c r="D79" s="116"/>
    </row>
    <row r="80" spans="1:5" ht="15" x14ac:dyDescent="0.2">
      <c r="A80" s="99"/>
      <c r="B80" s="99"/>
      <c r="C80" s="116"/>
      <c r="D80" s="116"/>
    </row>
    <row r="81" spans="1:4" ht="15" x14ac:dyDescent="0.2">
      <c r="A81" s="99"/>
      <c r="B81" s="99"/>
      <c r="C81" s="116"/>
      <c r="D81" s="116"/>
    </row>
    <row r="82" spans="1:4" ht="15" x14ac:dyDescent="0.2">
      <c r="A82" s="99"/>
      <c r="B82" s="99"/>
      <c r="C82" s="116"/>
      <c r="D82" s="116"/>
    </row>
    <row r="83" spans="1:4" ht="15" x14ac:dyDescent="0.2">
      <c r="A83" s="99"/>
      <c r="B83" s="99"/>
      <c r="C83" s="116"/>
      <c r="D83" s="116"/>
    </row>
    <row r="84" spans="1:4" ht="15" x14ac:dyDescent="0.2">
      <c r="A84" s="99"/>
      <c r="B84" s="99"/>
      <c r="C84" s="116"/>
      <c r="D84" s="116"/>
    </row>
    <row r="85" spans="1:4" ht="15" x14ac:dyDescent="0.2">
      <c r="A85" s="99"/>
      <c r="B85" s="99"/>
      <c r="C85" s="116"/>
      <c r="D85" s="116"/>
    </row>
    <row r="86" spans="1:4" ht="15" x14ac:dyDescent="0.2">
      <c r="A86" s="99"/>
      <c r="B86" s="99"/>
      <c r="C86" s="116"/>
      <c r="D86" s="116"/>
    </row>
    <row r="87" spans="1:4" ht="15" x14ac:dyDescent="0.2">
      <c r="A87" s="99"/>
      <c r="B87" s="99"/>
      <c r="C87" s="116"/>
      <c r="D87" s="116"/>
    </row>
    <row r="88" spans="1:4" ht="15" x14ac:dyDescent="0.2">
      <c r="A88" s="99"/>
      <c r="B88" s="99"/>
      <c r="C88" s="116"/>
      <c r="D88" s="116"/>
    </row>
    <row r="89" spans="1:4" ht="15" x14ac:dyDescent="0.2">
      <c r="A89" s="99"/>
      <c r="B89" s="99"/>
      <c r="C89" s="116"/>
      <c r="D89" s="116"/>
    </row>
    <row r="90" spans="1:4" ht="15" x14ac:dyDescent="0.2">
      <c r="A90" s="99"/>
      <c r="B90" s="99"/>
      <c r="C90" s="116"/>
      <c r="D90" s="116"/>
    </row>
    <row r="91" spans="1:4" ht="15" x14ac:dyDescent="0.2">
      <c r="A91" s="99"/>
      <c r="B91" s="99"/>
      <c r="C91" s="116"/>
      <c r="D91" s="116"/>
    </row>
    <row r="92" spans="1:4" ht="15" x14ac:dyDescent="0.2">
      <c r="A92" s="99"/>
      <c r="B92" s="99"/>
      <c r="C92" s="116"/>
      <c r="D92" s="116"/>
    </row>
    <row r="93" spans="1:4" ht="15" x14ac:dyDescent="0.2">
      <c r="A93" s="99"/>
      <c r="B93" s="99"/>
      <c r="C93" s="116"/>
      <c r="D93" s="116"/>
    </row>
    <row r="94" spans="1:4" x14ac:dyDescent="0.2">
      <c r="C94" s="88"/>
      <c r="D94" s="88"/>
    </row>
    <row r="95" spans="1:4" x14ac:dyDescent="0.2">
      <c r="C95" s="88"/>
      <c r="D95" s="88"/>
    </row>
    <row r="96" spans="1:4" x14ac:dyDescent="0.2">
      <c r="C96" s="88"/>
      <c r="D96" s="88"/>
    </row>
    <row r="97" spans="3:4" x14ac:dyDescent="0.2">
      <c r="C97" s="88"/>
      <c r="D97" s="88"/>
    </row>
    <row r="98" spans="3:4" x14ac:dyDescent="0.2">
      <c r="C98" s="88"/>
      <c r="D98" s="88"/>
    </row>
    <row r="99" spans="3:4" x14ac:dyDescent="0.2">
      <c r="C99" s="88"/>
      <c r="D99" s="88"/>
    </row>
    <row r="100" spans="3:4" x14ac:dyDescent="0.2">
      <c r="C100" s="88"/>
      <c r="D100" s="88"/>
    </row>
    <row r="101" spans="3:4" x14ac:dyDescent="0.2">
      <c r="C101" s="88"/>
      <c r="D101" s="88"/>
    </row>
    <row r="102" spans="3:4" x14ac:dyDescent="0.2">
      <c r="C102" s="88"/>
      <c r="D102" s="88"/>
    </row>
    <row r="103" spans="3:4" x14ac:dyDescent="0.2">
      <c r="C103" s="88"/>
      <c r="D103" s="88"/>
    </row>
    <row r="104" spans="3:4" x14ac:dyDescent="0.2">
      <c r="C104" s="88"/>
      <c r="D104" s="88"/>
    </row>
    <row r="105" spans="3:4" x14ac:dyDescent="0.2">
      <c r="C105" s="88"/>
      <c r="D105" s="88"/>
    </row>
    <row r="106" spans="3:4" x14ac:dyDescent="0.2">
      <c r="C106" s="88"/>
      <c r="D106" s="88"/>
    </row>
    <row r="107" spans="3:4" x14ac:dyDescent="0.2">
      <c r="C107" s="88"/>
      <c r="D107" s="88"/>
    </row>
    <row r="108" spans="3:4" x14ac:dyDescent="0.2">
      <c r="C108" s="88"/>
      <c r="D108" s="88"/>
    </row>
    <row r="109" spans="3:4" x14ac:dyDescent="0.2">
      <c r="C109" s="88"/>
      <c r="D109" s="88"/>
    </row>
    <row r="110" spans="3:4" x14ac:dyDescent="0.2">
      <c r="C110" s="88"/>
      <c r="D110" s="88"/>
    </row>
    <row r="111" spans="3:4" x14ac:dyDescent="0.2">
      <c r="C111" s="88"/>
      <c r="D111" s="88"/>
    </row>
    <row r="112" spans="3:4" x14ac:dyDescent="0.2">
      <c r="C112" s="88"/>
      <c r="D112" s="88"/>
    </row>
    <row r="113" spans="3:4" x14ac:dyDescent="0.2">
      <c r="C113" s="88"/>
      <c r="D113" s="88"/>
    </row>
    <row r="114" spans="3:4" x14ac:dyDescent="0.2">
      <c r="C114" s="88"/>
      <c r="D114" s="88"/>
    </row>
    <row r="115" spans="3:4" x14ac:dyDescent="0.2">
      <c r="C115" s="88"/>
      <c r="D115" s="88"/>
    </row>
    <row r="116" spans="3:4" x14ac:dyDescent="0.2">
      <c r="C116" s="88"/>
      <c r="D116" s="88"/>
    </row>
    <row r="117" spans="3:4" x14ac:dyDescent="0.2">
      <c r="C117" s="88"/>
      <c r="D117" s="88"/>
    </row>
    <row r="118" spans="3:4" x14ac:dyDescent="0.2">
      <c r="C118" s="88"/>
      <c r="D118" s="88"/>
    </row>
    <row r="119" spans="3:4" x14ac:dyDescent="0.2">
      <c r="C119" s="88"/>
      <c r="D119" s="88"/>
    </row>
    <row r="120" spans="3:4" x14ac:dyDescent="0.2">
      <c r="C120" s="88"/>
      <c r="D120" s="88"/>
    </row>
    <row r="121" spans="3:4" x14ac:dyDescent="0.2">
      <c r="C121" s="88"/>
      <c r="D121" s="88"/>
    </row>
    <row r="122" spans="3:4" x14ac:dyDescent="0.2">
      <c r="C122" s="88"/>
      <c r="D122" s="88"/>
    </row>
    <row r="123" spans="3:4" x14ac:dyDescent="0.2">
      <c r="C123" s="88"/>
      <c r="D123" s="88"/>
    </row>
    <row r="124" spans="3:4" x14ac:dyDescent="0.2">
      <c r="C124" s="88"/>
      <c r="D124" s="88"/>
    </row>
    <row r="125" spans="3:4" x14ac:dyDescent="0.2">
      <c r="C125" s="88"/>
      <c r="D125" s="88"/>
    </row>
    <row r="126" spans="3:4" x14ac:dyDescent="0.2">
      <c r="C126" s="88"/>
      <c r="D126" s="88"/>
    </row>
    <row r="127" spans="3:4" x14ac:dyDescent="0.2">
      <c r="C127" s="88"/>
      <c r="D127" s="88"/>
    </row>
    <row r="128" spans="3:4" x14ac:dyDescent="0.2">
      <c r="C128" s="88"/>
      <c r="D128" s="88"/>
    </row>
    <row r="129" spans="3:4" x14ac:dyDescent="0.2">
      <c r="C129" s="88"/>
      <c r="D129" s="88"/>
    </row>
    <row r="130" spans="3:4" x14ac:dyDescent="0.2">
      <c r="C130" s="88"/>
      <c r="D130" s="88"/>
    </row>
    <row r="131" spans="3:4" x14ac:dyDescent="0.2">
      <c r="C131" s="88"/>
      <c r="D131" s="88"/>
    </row>
  </sheetData>
  <pageMargins left="0.7" right="0.7" top="0.75" bottom="0.75" header="0.3" footer="0.3"/>
  <pageSetup scale="7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workbookViewId="0">
      <selection activeCell="B12" sqref="B12"/>
    </sheetView>
  </sheetViews>
  <sheetFormatPr defaultRowHeight="12.75" x14ac:dyDescent="0.2"/>
  <cols>
    <col min="2" max="2" width="31.5703125" customWidth="1"/>
    <col min="3" max="3" width="22.140625" customWidth="1"/>
    <col min="4" max="4" width="21.85546875" customWidth="1"/>
    <col min="5" max="5" width="21.5703125" customWidth="1"/>
    <col min="6" max="6" width="23.140625" customWidth="1"/>
    <col min="7" max="7" width="18" bestFit="1" customWidth="1"/>
    <col min="8" max="8" width="17.5703125" customWidth="1"/>
  </cols>
  <sheetData>
    <row r="2" spans="1:7" ht="15.75" x14ac:dyDescent="0.25">
      <c r="A2" s="90"/>
      <c r="B2" s="90" t="s">
        <v>1069</v>
      </c>
      <c r="C2" s="90"/>
      <c r="D2" s="90"/>
      <c r="E2" s="90"/>
      <c r="F2" s="89"/>
      <c r="G2" s="91"/>
    </row>
    <row r="3" spans="1:7" ht="31.5" x14ac:dyDescent="0.25">
      <c r="A3" s="92" t="s">
        <v>542</v>
      </c>
      <c r="B3" s="93" t="s">
        <v>543</v>
      </c>
      <c r="C3" s="94" t="s">
        <v>544</v>
      </c>
      <c r="D3" s="95" t="s">
        <v>545</v>
      </c>
      <c r="E3" s="92" t="s">
        <v>546</v>
      </c>
      <c r="F3" s="92" t="s">
        <v>547</v>
      </c>
      <c r="G3" s="91"/>
    </row>
    <row r="4" spans="1:7" ht="15.75" x14ac:dyDescent="0.25">
      <c r="A4" s="96" t="s">
        <v>548</v>
      </c>
      <c r="B4" s="131" t="s">
        <v>549</v>
      </c>
      <c r="C4" s="97"/>
      <c r="D4" s="97"/>
      <c r="E4" s="96"/>
      <c r="F4" s="96"/>
      <c r="G4" s="91"/>
    </row>
    <row r="5" spans="1:7" ht="15.75" x14ac:dyDescent="0.25">
      <c r="A5" s="98"/>
      <c r="B5" s="131"/>
      <c r="C5" s="136" t="s">
        <v>309</v>
      </c>
      <c r="D5" s="136" t="s">
        <v>309</v>
      </c>
      <c r="E5" s="137" t="s">
        <v>309</v>
      </c>
      <c r="F5" s="138"/>
      <c r="G5" s="91"/>
    </row>
    <row r="6" spans="1:7" ht="15.75" x14ac:dyDescent="0.25">
      <c r="A6" s="96">
        <v>1</v>
      </c>
      <c r="B6" s="132" t="s">
        <v>550</v>
      </c>
      <c r="C6" s="382">
        <v>71955049902</v>
      </c>
      <c r="D6" s="140">
        <v>23813789751.779999</v>
      </c>
      <c r="E6" s="141">
        <v>66790517202</v>
      </c>
      <c r="F6" s="137" t="s">
        <v>551</v>
      </c>
      <c r="G6" s="91"/>
    </row>
    <row r="7" spans="1:7" ht="15.75" x14ac:dyDescent="0.25">
      <c r="A7" s="96"/>
      <c r="B7" s="132"/>
      <c r="C7" s="139"/>
      <c r="D7" s="140"/>
      <c r="E7" s="141"/>
      <c r="F7" s="137"/>
      <c r="G7" s="91"/>
    </row>
    <row r="8" spans="1:7" ht="15.75" x14ac:dyDescent="0.25">
      <c r="A8" s="96">
        <v>2</v>
      </c>
      <c r="B8" s="132" t="s">
        <v>552</v>
      </c>
      <c r="C8" s="383">
        <v>19075524715</v>
      </c>
      <c r="D8" s="140">
        <v>6647197214.7700005</v>
      </c>
      <c r="E8" s="141">
        <v>18690115860</v>
      </c>
      <c r="F8" s="137" t="s">
        <v>553</v>
      </c>
      <c r="G8" s="91"/>
    </row>
    <row r="9" spans="1:7" ht="15.75" x14ac:dyDescent="0.25">
      <c r="A9" s="96"/>
      <c r="B9" s="132"/>
      <c r="C9" s="383"/>
      <c r="D9" s="140"/>
      <c r="E9" s="141"/>
      <c r="F9" s="137"/>
      <c r="G9" s="91"/>
    </row>
    <row r="10" spans="1:7" ht="15.75" x14ac:dyDescent="0.25">
      <c r="A10" s="96">
        <v>3</v>
      </c>
      <c r="B10" s="132" t="s">
        <v>554</v>
      </c>
      <c r="C10" s="382">
        <v>15840770393</v>
      </c>
      <c r="D10" s="140">
        <v>3464061623.5300002</v>
      </c>
      <c r="E10" s="141">
        <v>11270321631</v>
      </c>
      <c r="F10" s="137" t="s">
        <v>555</v>
      </c>
      <c r="G10" s="91">
        <f>E10/E51*100</f>
        <v>6.5566607127290437</v>
      </c>
    </row>
    <row r="11" spans="1:7" ht="15.75" x14ac:dyDescent="0.25">
      <c r="A11" s="96"/>
      <c r="B11" s="132"/>
      <c r="C11" s="139"/>
      <c r="D11" s="140"/>
      <c r="E11" s="141"/>
      <c r="F11" s="137"/>
      <c r="G11" s="91"/>
    </row>
    <row r="12" spans="1:7" ht="15.75" x14ac:dyDescent="0.25">
      <c r="A12" s="96"/>
      <c r="B12" s="132" t="s">
        <v>556</v>
      </c>
      <c r="C12" s="383">
        <v>4340026517</v>
      </c>
      <c r="D12" s="140"/>
      <c r="E12" s="141">
        <v>0</v>
      </c>
      <c r="F12" s="137"/>
      <c r="G12" s="91"/>
    </row>
    <row r="13" spans="1:7" ht="15.75" x14ac:dyDescent="0.25">
      <c r="A13" s="96"/>
      <c r="B13" s="132"/>
      <c r="C13" s="139"/>
      <c r="D13" s="140"/>
      <c r="E13" s="141"/>
      <c r="F13" s="138"/>
      <c r="G13" s="91"/>
    </row>
    <row r="14" spans="1:7" ht="15.75" x14ac:dyDescent="0.25">
      <c r="A14" s="96">
        <v>4</v>
      </c>
      <c r="B14" s="132" t="s">
        <v>557</v>
      </c>
      <c r="C14" s="142">
        <v>300000000</v>
      </c>
      <c r="D14" s="143"/>
      <c r="E14" s="141">
        <v>400000000</v>
      </c>
      <c r="F14" s="137" t="s">
        <v>553</v>
      </c>
      <c r="G14" s="91"/>
    </row>
    <row r="15" spans="1:7" ht="15.75" x14ac:dyDescent="0.25">
      <c r="A15" s="96"/>
      <c r="B15" s="132"/>
      <c r="C15" s="139"/>
      <c r="D15" s="140"/>
      <c r="E15" s="141"/>
      <c r="F15" s="137"/>
      <c r="G15" s="91"/>
    </row>
    <row r="16" spans="1:7" ht="15.75" x14ac:dyDescent="0.25">
      <c r="A16" s="96">
        <v>5</v>
      </c>
      <c r="B16" s="132" t="s">
        <v>558</v>
      </c>
      <c r="C16" s="139">
        <v>3825000000</v>
      </c>
      <c r="D16" s="140"/>
      <c r="E16" s="141">
        <v>3825000000</v>
      </c>
      <c r="F16" s="137" t="s">
        <v>553</v>
      </c>
      <c r="G16" s="91"/>
    </row>
    <row r="17" spans="1:8" ht="15.75" x14ac:dyDescent="0.25">
      <c r="A17" s="96"/>
      <c r="B17" s="132"/>
      <c r="C17" s="139"/>
      <c r="D17" s="140"/>
      <c r="E17" s="141"/>
      <c r="F17" s="137"/>
      <c r="G17" s="91"/>
    </row>
    <row r="18" spans="1:8" ht="15.75" x14ac:dyDescent="0.25">
      <c r="A18" s="96">
        <v>6</v>
      </c>
      <c r="B18" s="132" t="s">
        <v>559</v>
      </c>
      <c r="C18" s="139">
        <v>0</v>
      </c>
      <c r="D18" s="140"/>
      <c r="E18" s="141">
        <v>133543785</v>
      </c>
      <c r="F18" s="137"/>
      <c r="G18" s="91"/>
    </row>
    <row r="19" spans="1:8" ht="15.75" x14ac:dyDescent="0.25">
      <c r="A19" s="96"/>
      <c r="B19" s="132"/>
      <c r="C19" s="139"/>
      <c r="D19" s="140"/>
      <c r="E19" s="141"/>
      <c r="F19" s="137"/>
      <c r="G19" s="91"/>
    </row>
    <row r="20" spans="1:8" ht="15.75" x14ac:dyDescent="0.25">
      <c r="A20" s="96">
        <v>7</v>
      </c>
      <c r="B20" s="132" t="s">
        <v>646</v>
      </c>
      <c r="C20" s="139">
        <v>0</v>
      </c>
      <c r="D20" s="140">
        <v>0</v>
      </c>
      <c r="E20" s="141">
        <v>3000000000</v>
      </c>
      <c r="F20" s="137" t="s">
        <v>647</v>
      </c>
      <c r="G20" s="91"/>
    </row>
    <row r="21" spans="1:8" ht="15.75" x14ac:dyDescent="0.25">
      <c r="A21" s="96"/>
      <c r="B21" s="132"/>
      <c r="C21" s="139"/>
      <c r="D21" s="140"/>
      <c r="E21" s="141"/>
      <c r="F21" s="137"/>
      <c r="G21" s="91"/>
    </row>
    <row r="22" spans="1:8" ht="15.75" x14ac:dyDescent="0.25">
      <c r="A22" s="96">
        <v>8</v>
      </c>
      <c r="B22" s="132" t="s">
        <v>560</v>
      </c>
      <c r="C22" s="142">
        <v>4000000000</v>
      </c>
      <c r="D22" s="143">
        <v>4843581924.8400002</v>
      </c>
      <c r="E22" s="141">
        <v>3350000000</v>
      </c>
      <c r="F22" s="137" t="s">
        <v>561</v>
      </c>
      <c r="G22" s="91"/>
    </row>
    <row r="23" spans="1:8" ht="15.75" x14ac:dyDescent="0.25">
      <c r="A23" s="96"/>
      <c r="B23" s="132"/>
      <c r="C23" s="139"/>
      <c r="D23" s="140"/>
      <c r="E23" s="141"/>
      <c r="F23" s="137"/>
      <c r="G23" s="91"/>
    </row>
    <row r="24" spans="1:8" ht="18" thickBot="1" x14ac:dyDescent="0.4">
      <c r="A24" s="96"/>
      <c r="B24" s="132" t="s">
        <v>562</v>
      </c>
      <c r="C24" s="144">
        <f>SUM(C6:C23)</f>
        <v>119336371527</v>
      </c>
      <c r="D24" s="144">
        <f>SUM(D6:D23)</f>
        <v>38768630514.919998</v>
      </c>
      <c r="E24" s="144">
        <f>SUM(E6:E23)</f>
        <v>107459498478</v>
      </c>
      <c r="F24" s="137"/>
      <c r="G24" s="91"/>
    </row>
    <row r="25" spans="1:8" ht="15.75" x14ac:dyDescent="0.25">
      <c r="A25" s="96"/>
      <c r="B25" s="132"/>
      <c r="C25" s="139"/>
      <c r="D25" s="140"/>
      <c r="E25" s="141"/>
      <c r="F25" s="137"/>
      <c r="G25" s="91"/>
    </row>
    <row r="26" spans="1:8" ht="15.75" x14ac:dyDescent="0.25">
      <c r="A26" s="96" t="s">
        <v>563</v>
      </c>
      <c r="B26" s="132" t="s">
        <v>564</v>
      </c>
      <c r="C26" s="139"/>
      <c r="D26" s="140"/>
      <c r="E26" s="141"/>
      <c r="F26" s="137"/>
      <c r="G26" s="91"/>
    </row>
    <row r="27" spans="1:8" ht="15.75" x14ac:dyDescent="0.25">
      <c r="A27" s="96"/>
      <c r="B27" s="132"/>
      <c r="C27" s="139"/>
      <c r="D27" s="140"/>
      <c r="E27" s="141"/>
      <c r="F27" s="137"/>
      <c r="G27" s="91"/>
    </row>
    <row r="28" spans="1:8" ht="15.75" x14ac:dyDescent="0.25">
      <c r="A28" s="96" t="s">
        <v>540</v>
      </c>
      <c r="B28" s="132" t="s">
        <v>565</v>
      </c>
      <c r="C28" s="139">
        <v>34663132727</v>
      </c>
      <c r="D28" s="140"/>
      <c r="E28" s="141">
        <v>35679550636</v>
      </c>
      <c r="F28" s="137" t="s">
        <v>555</v>
      </c>
      <c r="G28" s="91"/>
    </row>
    <row r="29" spans="1:8" ht="15.75" x14ac:dyDescent="0.25">
      <c r="A29" s="96"/>
      <c r="B29" s="132"/>
      <c r="C29" s="139"/>
      <c r="D29" s="140"/>
      <c r="E29" s="141"/>
      <c r="F29" s="137"/>
      <c r="G29" s="91"/>
    </row>
    <row r="30" spans="1:8" ht="15.75" x14ac:dyDescent="0.25">
      <c r="A30" s="96" t="s">
        <v>566</v>
      </c>
      <c r="B30" s="132" t="s">
        <v>567</v>
      </c>
      <c r="C30" s="139">
        <v>1912322632</v>
      </c>
      <c r="D30" s="140"/>
      <c r="E30" s="141">
        <v>1953713347</v>
      </c>
      <c r="F30" s="137"/>
      <c r="G30" s="91"/>
    </row>
    <row r="31" spans="1:8" ht="15.75" x14ac:dyDescent="0.25">
      <c r="A31" s="96"/>
      <c r="B31" s="132"/>
      <c r="C31" s="139"/>
      <c r="D31" s="140"/>
      <c r="E31" s="141"/>
      <c r="F31" s="137"/>
      <c r="G31" s="129">
        <v>37633263983</v>
      </c>
      <c r="H31" s="130">
        <f>G31/G34*100</f>
        <v>53.608348271005767</v>
      </c>
    </row>
    <row r="32" spans="1:8" ht="15.75" x14ac:dyDescent="0.25">
      <c r="A32" s="96" t="s">
        <v>568</v>
      </c>
      <c r="B32" s="132" t="s">
        <v>569</v>
      </c>
      <c r="C32" s="139">
        <v>15580678560</v>
      </c>
      <c r="D32" s="140">
        <v>2506823369.4700003</v>
      </c>
      <c r="E32" s="141">
        <v>14633700000</v>
      </c>
      <c r="F32" s="137" t="s">
        <v>570</v>
      </c>
      <c r="G32" s="129">
        <v>14633700000</v>
      </c>
      <c r="H32" s="130">
        <f>G32/G34*100</f>
        <v>20.8456137752971</v>
      </c>
    </row>
    <row r="33" spans="1:8" ht="15.75" x14ac:dyDescent="0.25">
      <c r="A33" s="96"/>
      <c r="B33" s="132"/>
      <c r="C33" s="139"/>
      <c r="D33" s="140"/>
      <c r="E33" s="145"/>
      <c r="F33" s="137"/>
      <c r="G33" s="129">
        <v>17933415616</v>
      </c>
      <c r="H33" s="130"/>
    </row>
    <row r="34" spans="1:8" ht="15.75" x14ac:dyDescent="0.25">
      <c r="A34" s="96" t="s">
        <v>541</v>
      </c>
      <c r="B34" s="132" t="s">
        <v>571</v>
      </c>
      <c r="C34" s="139">
        <v>13257267154</v>
      </c>
      <c r="D34" s="146"/>
      <c r="E34" s="147">
        <v>17933415615.5</v>
      </c>
      <c r="F34" s="137" t="s">
        <v>555</v>
      </c>
      <c r="G34" s="129">
        <f>SUM(G31:G33)</f>
        <v>70200379599</v>
      </c>
      <c r="H34" s="130">
        <f>G33/G34*100</f>
        <v>25.54603795369713</v>
      </c>
    </row>
    <row r="35" spans="1:8" ht="15.75" x14ac:dyDescent="0.25">
      <c r="A35" s="96"/>
      <c r="B35" s="132"/>
      <c r="C35" s="139"/>
      <c r="D35" s="140"/>
      <c r="E35" s="141"/>
      <c r="F35" s="137"/>
      <c r="G35" s="91"/>
      <c r="H35" s="130"/>
    </row>
    <row r="36" spans="1:8" ht="15.75" x14ac:dyDescent="0.25">
      <c r="A36" s="96"/>
      <c r="B36" s="132"/>
      <c r="C36" s="139"/>
      <c r="D36" s="140"/>
      <c r="E36" s="141"/>
      <c r="F36" s="137"/>
      <c r="G36" s="91"/>
    </row>
    <row r="37" spans="1:8" ht="16.5" thickBot="1" x14ac:dyDescent="0.3">
      <c r="A37" s="96"/>
      <c r="B37" s="132" t="s">
        <v>562</v>
      </c>
      <c r="C37" s="148">
        <f>SUM(C28:C36)</f>
        <v>65413401073</v>
      </c>
      <c r="D37" s="148">
        <f>SUM(D28:D36)</f>
        <v>2506823369.4700003</v>
      </c>
      <c r="E37" s="148">
        <f>SUM(E28:E36)</f>
        <v>70200379598.5</v>
      </c>
      <c r="F37" s="137"/>
      <c r="G37" s="91"/>
    </row>
    <row r="38" spans="1:8" ht="16.5" thickTop="1" x14ac:dyDescent="0.25">
      <c r="A38" s="96"/>
      <c r="B38" s="132"/>
      <c r="C38" s="139"/>
      <c r="D38" s="140"/>
      <c r="E38" s="141"/>
      <c r="F38" s="137"/>
      <c r="G38" s="128" t="s">
        <v>645</v>
      </c>
      <c r="H38" s="88">
        <v>5086740759.7600002</v>
      </c>
    </row>
    <row r="39" spans="1:8" ht="15.75" x14ac:dyDescent="0.25">
      <c r="A39" s="96" t="s">
        <v>572</v>
      </c>
      <c r="B39" s="132" t="s">
        <v>573</v>
      </c>
      <c r="C39" s="141">
        <f>C24-C37</f>
        <v>53922970454</v>
      </c>
      <c r="D39" s="149"/>
      <c r="E39" s="141">
        <f>E24-E37</f>
        <v>37259118879.5</v>
      </c>
      <c r="F39" s="137"/>
      <c r="G39" s="91"/>
      <c r="H39" s="88">
        <v>1452433687.1900001</v>
      </c>
    </row>
    <row r="40" spans="1:8" ht="15.75" x14ac:dyDescent="0.25">
      <c r="A40" s="96"/>
      <c r="B40" s="132"/>
      <c r="C40" s="139"/>
      <c r="D40" s="140"/>
      <c r="E40" s="141"/>
      <c r="F40" s="137"/>
      <c r="G40" s="91"/>
      <c r="H40" s="88">
        <v>909221050.91999996</v>
      </c>
    </row>
    <row r="41" spans="1:8" ht="15.75" x14ac:dyDescent="0.25">
      <c r="A41" s="96" t="s">
        <v>574</v>
      </c>
      <c r="B41" s="133" t="s">
        <v>575</v>
      </c>
      <c r="C41" s="142">
        <v>5603897415</v>
      </c>
      <c r="D41" s="143">
        <v>20000000</v>
      </c>
      <c r="E41" s="141">
        <v>3020000000</v>
      </c>
      <c r="F41" s="137" t="s">
        <v>576</v>
      </c>
      <c r="G41" s="91"/>
      <c r="H41" s="88">
        <v>1139388564.25</v>
      </c>
    </row>
    <row r="42" spans="1:8" ht="15.75" x14ac:dyDescent="0.25">
      <c r="A42" s="96"/>
      <c r="B42" s="133"/>
      <c r="C42" s="142"/>
      <c r="D42" s="143"/>
      <c r="E42" s="141"/>
      <c r="F42" s="137"/>
      <c r="G42" s="91"/>
      <c r="H42" s="88">
        <v>972812318.51999998</v>
      </c>
    </row>
    <row r="43" spans="1:8" ht="15.75" x14ac:dyDescent="0.25">
      <c r="A43" s="96" t="s">
        <v>577</v>
      </c>
      <c r="B43" s="133" t="s">
        <v>578</v>
      </c>
      <c r="C43" s="142">
        <v>10500000000</v>
      </c>
      <c r="D43" s="143">
        <v>4974276712.8500004</v>
      </c>
      <c r="E43" s="141">
        <v>10000000000</v>
      </c>
      <c r="F43" s="137"/>
      <c r="G43" s="91"/>
      <c r="H43" s="88">
        <v>1434012626.3299999</v>
      </c>
    </row>
    <row r="44" spans="1:8" ht="15.75" x14ac:dyDescent="0.25">
      <c r="A44" s="96"/>
      <c r="B44" s="132"/>
      <c r="C44" s="139"/>
      <c r="D44" s="140"/>
      <c r="E44" s="141"/>
      <c r="F44" s="137"/>
      <c r="G44" s="91"/>
      <c r="H44" s="88">
        <v>1751604502.1300001</v>
      </c>
    </row>
    <row r="45" spans="1:8" ht="26.25" x14ac:dyDescent="0.25">
      <c r="A45" s="96" t="s">
        <v>579</v>
      </c>
      <c r="B45" s="133" t="s">
        <v>580</v>
      </c>
      <c r="C45" s="150">
        <f>C39-C41-C43</f>
        <v>37819073039</v>
      </c>
      <c r="D45" s="149">
        <v>8319664053.3200006</v>
      </c>
      <c r="E45" s="150">
        <f>E39-E41-E43</f>
        <v>24239118879.5</v>
      </c>
      <c r="F45" s="137"/>
      <c r="G45" s="104"/>
      <c r="H45" s="88">
        <v>800000000</v>
      </c>
    </row>
    <row r="46" spans="1:8" ht="15.75" x14ac:dyDescent="0.25">
      <c r="A46" s="96"/>
      <c r="B46" s="132"/>
      <c r="C46" s="139"/>
      <c r="D46" s="140"/>
      <c r="E46" s="141"/>
      <c r="F46" s="137"/>
      <c r="G46" s="91"/>
      <c r="H46" s="88">
        <f>SUM(H38:H45)</f>
        <v>13546213509.100002</v>
      </c>
    </row>
    <row r="47" spans="1:8" ht="15.75" x14ac:dyDescent="0.25">
      <c r="A47" s="96" t="s">
        <v>581</v>
      </c>
      <c r="B47" s="132" t="s">
        <v>582</v>
      </c>
      <c r="C47" s="139">
        <v>50256220689</v>
      </c>
      <c r="D47" s="140"/>
      <c r="E47" s="141">
        <v>64431684012.5</v>
      </c>
      <c r="F47" s="137" t="s">
        <v>551</v>
      </c>
      <c r="G47" s="91"/>
      <c r="H47" s="88"/>
    </row>
    <row r="48" spans="1:8" ht="15.75" x14ac:dyDescent="0.25">
      <c r="A48" s="96"/>
      <c r="B48" s="132"/>
      <c r="C48" s="139"/>
      <c r="D48" s="140"/>
      <c r="E48" s="141"/>
      <c r="F48" s="137"/>
      <c r="G48" s="91"/>
      <c r="H48" s="50">
        <f>30785277777+E47</f>
        <v>95216961789.5</v>
      </c>
    </row>
    <row r="49" spans="1:7" ht="15.75" x14ac:dyDescent="0.25">
      <c r="A49" s="96" t="s">
        <v>583</v>
      </c>
      <c r="B49" s="132" t="s">
        <v>584</v>
      </c>
      <c r="C49" s="141">
        <f>C41+C43+C45+C47</f>
        <v>104179191143</v>
      </c>
      <c r="D49" s="149"/>
      <c r="E49" s="141">
        <f>E41+E43+E45+E47</f>
        <v>101690802892</v>
      </c>
      <c r="F49" s="137"/>
      <c r="G49" s="91"/>
    </row>
    <row r="50" spans="1:7" ht="15.75" x14ac:dyDescent="0.25">
      <c r="A50" s="96"/>
      <c r="B50" s="132"/>
      <c r="C50" s="139"/>
      <c r="D50" s="140"/>
      <c r="E50" s="141"/>
      <c r="F50" s="137"/>
      <c r="G50" s="91"/>
    </row>
    <row r="51" spans="1:7" ht="16.5" thickBot="1" x14ac:dyDescent="0.3">
      <c r="A51" s="96" t="s">
        <v>585</v>
      </c>
      <c r="B51" s="132" t="s">
        <v>586</v>
      </c>
      <c r="C51" s="148">
        <f>C37+C49</f>
        <v>169592592216</v>
      </c>
      <c r="D51" s="151"/>
      <c r="E51" s="148">
        <f>E37+E49</f>
        <v>171891182490.5</v>
      </c>
      <c r="F51" s="137"/>
      <c r="G51" s="91"/>
    </row>
    <row r="52" spans="1:7" ht="16.5" thickTop="1" x14ac:dyDescent="0.25">
      <c r="A52" s="96"/>
      <c r="B52" s="132"/>
      <c r="C52" s="132"/>
      <c r="D52" s="132"/>
      <c r="E52" s="149"/>
      <c r="F52" s="138"/>
      <c r="G52" s="91"/>
    </row>
    <row r="53" spans="1:7" ht="15.75" x14ac:dyDescent="0.25">
      <c r="A53" s="90" t="s">
        <v>587</v>
      </c>
      <c r="B53" s="134" t="s">
        <v>644</v>
      </c>
      <c r="C53" s="134"/>
      <c r="D53" s="134"/>
      <c r="E53" s="131"/>
      <c r="F53" s="131"/>
      <c r="G53" s="91"/>
    </row>
    <row r="54" spans="1:7" ht="15" x14ac:dyDescent="0.25">
      <c r="A54" s="91"/>
      <c r="B54" s="135"/>
      <c r="C54" s="91"/>
      <c r="D54" s="91"/>
      <c r="E54" s="91"/>
      <c r="F54" s="91"/>
      <c r="G54" s="91"/>
    </row>
    <row r="55" spans="1:7" x14ac:dyDescent="0.2">
      <c r="B55" s="105"/>
    </row>
    <row r="57" spans="1:7" x14ac:dyDescent="0.2">
      <c r="A57" s="1" t="s">
        <v>563</v>
      </c>
      <c r="E57" s="88"/>
      <c r="F57" s="50"/>
      <c r="G57" s="50">
        <f>E47+G60</f>
        <v>-37259118879.5</v>
      </c>
    </row>
    <row r="58" spans="1:7" x14ac:dyDescent="0.2">
      <c r="D58" s="88"/>
    </row>
    <row r="60" spans="1:7" x14ac:dyDescent="0.2">
      <c r="C60" s="50"/>
      <c r="E60" s="88"/>
      <c r="F60" s="50"/>
      <c r="G60" s="50">
        <f>E60-E49</f>
        <v>-101690802892</v>
      </c>
    </row>
    <row r="61" spans="1:7" x14ac:dyDescent="0.2">
      <c r="D61" s="50"/>
    </row>
    <row r="62" spans="1:7" x14ac:dyDescent="0.2">
      <c r="F62" s="50"/>
      <c r="G62" s="50"/>
    </row>
  </sheetData>
  <pageMargins left="0.7" right="0.7" top="0.75" bottom="0.75" header="0.3" footer="0.3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workbookViewId="0">
      <selection activeCell="E1" sqref="E1"/>
    </sheetView>
  </sheetViews>
  <sheetFormatPr defaultRowHeight="12.75" x14ac:dyDescent="0.2"/>
  <cols>
    <col min="7" max="7" width="19.28515625" customWidth="1"/>
  </cols>
  <sheetData>
    <row r="3" spans="1:5" ht="15.75" x14ac:dyDescent="0.25">
      <c r="A3" s="1" t="s">
        <v>589</v>
      </c>
      <c r="B3" s="4" t="s">
        <v>600</v>
      </c>
    </row>
    <row r="4" spans="1:5" ht="15.75" x14ac:dyDescent="0.25">
      <c r="A4" s="1"/>
      <c r="B4" s="4" t="s">
        <v>601</v>
      </c>
    </row>
    <row r="6" spans="1:5" ht="15" x14ac:dyDescent="0.2">
      <c r="A6">
        <v>1</v>
      </c>
      <c r="B6" s="99" t="s">
        <v>590</v>
      </c>
    </row>
    <row r="8" spans="1:5" ht="15" x14ac:dyDescent="0.2">
      <c r="A8" s="99">
        <v>2</v>
      </c>
      <c r="B8" s="100" t="s">
        <v>596</v>
      </c>
    </row>
    <row r="9" spans="1:5" ht="15" x14ac:dyDescent="0.2">
      <c r="B9" s="99" t="s">
        <v>597</v>
      </c>
      <c r="C9" s="99"/>
      <c r="D9" s="99"/>
    </row>
    <row r="11" spans="1:5" ht="15" x14ac:dyDescent="0.2">
      <c r="A11" s="99">
        <v>3</v>
      </c>
      <c r="B11" s="99" t="s">
        <v>602</v>
      </c>
    </row>
    <row r="13" spans="1:5" ht="15" x14ac:dyDescent="0.2">
      <c r="A13" s="99">
        <v>4</v>
      </c>
      <c r="B13" s="99" t="s">
        <v>603</v>
      </c>
    </row>
    <row r="16" spans="1:5" ht="15" x14ac:dyDescent="0.2">
      <c r="E16" s="99"/>
    </row>
  </sheetData>
  <pageMargins left="0.7" right="0.7" top="0.75" bottom="0.75" header="0.3" footer="0.3"/>
  <pageSetup scale="12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I19" sqref="I19"/>
    </sheetView>
  </sheetViews>
  <sheetFormatPr defaultRowHeight="12.75" x14ac:dyDescent="0.2"/>
  <sheetData>
    <row r="3" spans="1:2" ht="15.75" x14ac:dyDescent="0.25">
      <c r="A3" s="4" t="s">
        <v>588</v>
      </c>
      <c r="B3" s="4" t="s">
        <v>591</v>
      </c>
    </row>
    <row r="5" spans="1:2" ht="15" x14ac:dyDescent="0.2">
      <c r="A5" s="99">
        <v>1</v>
      </c>
      <c r="B5" s="99" t="s">
        <v>592</v>
      </c>
    </row>
    <row r="7" spans="1:2" ht="15" x14ac:dyDescent="0.2">
      <c r="A7" s="99">
        <v>2</v>
      </c>
      <c r="B7" s="99" t="s">
        <v>593</v>
      </c>
    </row>
    <row r="9" spans="1:2" ht="15" x14ac:dyDescent="0.2">
      <c r="A9" s="99">
        <v>3</v>
      </c>
      <c r="B9" s="99" t="s">
        <v>594</v>
      </c>
    </row>
    <row r="11" spans="1:2" ht="15" x14ac:dyDescent="0.2">
      <c r="A11" s="99">
        <v>4</v>
      </c>
      <c r="B11" s="99" t="s">
        <v>595</v>
      </c>
    </row>
    <row r="13" spans="1:2" ht="15" x14ac:dyDescent="0.2">
      <c r="A13" s="99"/>
      <c r="B13" s="99"/>
    </row>
  </sheetData>
  <pageMargins left="0.7" right="0.7" top="0.75" bottom="0.75" header="0.3" footer="0.3"/>
  <pageSetup scale="11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IPSACAPITAL</vt:lpstr>
      <vt:lpstr>2022 CAP</vt:lpstr>
      <vt:lpstr>Sheet1</vt:lpstr>
      <vt:lpstr>SECTOR</vt:lpstr>
      <vt:lpstr>SUMMARY</vt:lpstr>
      <vt:lpstr>MDAs</vt:lpstr>
      <vt:lpstr>REVENUE</vt:lpstr>
      <vt:lpstr>RECURRENT</vt:lpstr>
      <vt:lpstr>CAPITAL</vt:lpstr>
      <vt:lpstr>Sheet2</vt:lpstr>
      <vt:lpstr>Sheet4</vt:lpstr>
      <vt:lpstr>Sheet3</vt:lpstr>
      <vt:lpstr>AMMENDED REVENUE</vt:lpstr>
      <vt:lpstr>'2022 CAP'!Print_Area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 of Budget &amp; Plan'ing</dc:creator>
  <cp:lastModifiedBy>Windows User</cp:lastModifiedBy>
  <cp:lastPrinted>2021-11-02T18:12:51Z</cp:lastPrinted>
  <dcterms:created xsi:type="dcterms:W3CDTF">2004-04-03T18:55:32Z</dcterms:created>
  <dcterms:modified xsi:type="dcterms:W3CDTF">2021-11-09T11:03:15Z</dcterms:modified>
</cp:coreProperties>
</file>